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gets\"/>
    </mc:Choice>
  </mc:AlternateContent>
  <bookViews>
    <workbookView xWindow="480" yWindow="180" windowWidth="20010" windowHeight="7965" tabRatio="771" activeTab="1"/>
  </bookViews>
  <sheets>
    <sheet name="One semester" sheetId="1" r:id="rId1"/>
    <sheet name="Academic year" sheetId="4" r:id="rId2"/>
    <sheet name="Payments for one semester" sheetId="3" r:id="rId3"/>
    <sheet name="Payments for academic year" sheetId="6" r:id="rId4"/>
    <sheet name="Cost Details" sheetId="2" state="hidden" r:id="rId5"/>
    <sheet name="Cost Detals Year" sheetId="5" state="hidden" r:id="rId6"/>
  </sheets>
  <definedNames>
    <definedName name="_ftn1" localSheetId="0">'One semester'!$J$56</definedName>
    <definedName name="_ftn2" localSheetId="0">'One semester'!$J$58</definedName>
    <definedName name="_ftn3" localSheetId="0">'One semester'!$J$60</definedName>
    <definedName name="_ftn4" localSheetId="0">'One semester'!$J$62</definedName>
    <definedName name="_ftnref1" localSheetId="0">'One semester'!#REF!</definedName>
    <definedName name="_ftnref2" localSheetId="0">'One semester'!#REF!</definedName>
    <definedName name="_ftnref3" localSheetId="0">'One semester'!$K$50</definedName>
    <definedName name="_ftnref4" localSheetId="0">'One semester'!$K$53</definedName>
    <definedName name="academic_scholarship">'Cost Details'!$O$2:$O$8</definedName>
    <definedName name="academic_scholarship_year">'Cost Detals Year'!$O$2:$O$8</definedName>
    <definedName name="athletic_fee">'Cost Details'!$I$2:$I$3</definedName>
    <definedName name="athletic_fee_year">'Cost Detals Year'!$I$2:$I$3</definedName>
    <definedName name="frac">'Cost Details'!$G$22:$G$23</definedName>
    <definedName name="frac_year">'Cost Detals Year'!$G$22:$G$23</definedName>
    <definedName name="Housing_year">'Cost Detals Year'!$C$2:$C$12</definedName>
    <definedName name="HousingOptions">'Cost Details'!$C$2:$C$12</definedName>
    <definedName name="meal_plan_year">'Cost Detals Year'!$E$2:$F$11</definedName>
    <definedName name="Meal_Plans">'Cost Details'!$E$2:$E$11</definedName>
    <definedName name="medical">'Cost Details'!$K$2:$K$3</definedName>
    <definedName name="medical_year">'Cost Detals Year'!$K$2:$L$3</definedName>
    <definedName name="oncampus_employment">'Cost Details'!$C$22:$C$23</definedName>
    <definedName name="other_scholarships">'Cost Details'!$A$22:$A$25</definedName>
    <definedName name="Parking">'Cost Details'!$G$2:$G$4</definedName>
    <definedName name="parking_year">'Cost Detals Year'!$G$2:$G$4</definedName>
    <definedName name="Semester_Hours">'Cost Details'!$A$3:$A$13</definedName>
    <definedName name="semester_hours_year">'Cost Detals Year'!$A$3:$A$15</definedName>
  </definedNames>
  <calcPr calcId="162913"/>
</workbook>
</file>

<file path=xl/calcChain.xml><?xml version="1.0" encoding="utf-8"?>
<calcChain xmlns="http://schemas.openxmlformats.org/spreadsheetml/2006/main">
  <c r="D6" i="1" l="1"/>
  <c r="E8" i="6" l="1"/>
  <c r="E9" i="3"/>
  <c r="H31" i="1"/>
  <c r="H31" i="4"/>
  <c r="D6" i="4" l="1"/>
  <c r="D26" i="4" l="1"/>
  <c r="P7" i="5"/>
  <c r="P6" i="5"/>
  <c r="Q6" i="5" s="1"/>
  <c r="P5" i="5"/>
  <c r="Q5" i="5" s="1"/>
  <c r="Q7" i="5"/>
  <c r="Q5" i="2" l="1"/>
  <c r="P7" i="2"/>
  <c r="Q7" i="2" s="1"/>
  <c r="P6" i="2"/>
  <c r="Q6" i="2" s="1"/>
  <c r="P5" i="2"/>
  <c r="H23" i="5" l="1"/>
  <c r="H23" i="2"/>
  <c r="P4" i="5"/>
  <c r="Q4" i="5" s="1"/>
  <c r="P3" i="5"/>
  <c r="P2" i="5"/>
  <c r="Q2" i="5" s="1"/>
  <c r="D25" i="4" s="1"/>
  <c r="D11" i="4"/>
  <c r="D9" i="4"/>
  <c r="D7" i="4"/>
  <c r="D5" i="4"/>
  <c r="D4" i="4"/>
  <c r="Q3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D29" i="4"/>
  <c r="D16" i="4"/>
  <c r="D10" i="4"/>
  <c r="B3" i="6" l="1"/>
  <c r="D3" i="4"/>
  <c r="D38" i="4" s="1"/>
  <c r="F38" i="4" s="1"/>
  <c r="D37" i="4" l="1"/>
  <c r="F37" i="4" s="1"/>
  <c r="P4" i="2" l="1"/>
  <c r="P3" i="2"/>
  <c r="P2" i="2"/>
  <c r="D29" i="1"/>
  <c r="D16" i="1"/>
  <c r="D5" i="1" l="1"/>
  <c r="D4" i="1"/>
  <c r="Q3" i="2"/>
  <c r="Q4" i="2"/>
  <c r="D26" i="1" s="1"/>
  <c r="Q2" i="2"/>
  <c r="D25" i="1" l="1"/>
  <c r="D7" i="1"/>
  <c r="D11" i="1"/>
  <c r="D9" i="1"/>
  <c r="B4" i="2"/>
  <c r="B5" i="2"/>
  <c r="B6" i="2"/>
  <c r="B7" i="2"/>
  <c r="B8" i="2"/>
  <c r="B9" i="2"/>
  <c r="B10" i="2"/>
  <c r="B11" i="2"/>
  <c r="B12" i="2"/>
  <c r="B13" i="2"/>
  <c r="B3" i="2"/>
  <c r="D10" i="1"/>
  <c r="B4" i="3" l="1"/>
  <c r="B4" i="6"/>
  <c r="B6" i="6" s="1"/>
  <c r="B3" i="3"/>
  <c r="D3" i="1"/>
  <c r="D37" i="1" s="1"/>
  <c r="F37" i="1" s="1"/>
  <c r="B8" i="6" l="1"/>
  <c r="B10" i="6"/>
  <c r="D38" i="1"/>
  <c r="F38" i="1" s="1"/>
  <c r="B6" i="3"/>
  <c r="B10" i="3" l="1"/>
  <c r="B8" i="3"/>
</calcChain>
</file>

<file path=xl/sharedStrings.xml><?xml version="1.0" encoding="utf-8"?>
<sst xmlns="http://schemas.openxmlformats.org/spreadsheetml/2006/main" count="236" uniqueCount="113">
  <si>
    <t>Tuition</t>
  </si>
  <si>
    <t>Commuter Parking</t>
  </si>
  <si>
    <t>Resident Parking</t>
  </si>
  <si>
    <t>External scholarships</t>
  </si>
  <si>
    <t>TWU Student Association Fee</t>
  </si>
  <si>
    <t>Parking Fee</t>
  </si>
  <si>
    <t>Meal Plan</t>
  </si>
  <si>
    <t>Notes</t>
  </si>
  <si>
    <t>$15 per semester hour</t>
  </si>
  <si>
    <t>Housing Option</t>
  </si>
  <si>
    <t>Housing Cost</t>
  </si>
  <si>
    <t>Semester Hours</t>
  </si>
  <si>
    <t>Cost</t>
  </si>
  <si>
    <t>Parking</t>
  </si>
  <si>
    <t>Athletics Fee</t>
  </si>
  <si>
    <t>Not Applicable</t>
  </si>
  <si>
    <t>athletics</t>
  </si>
  <si>
    <t>Medical</t>
  </si>
  <si>
    <t>I am a Canadian Resident</t>
  </si>
  <si>
    <t>I am not a Canadian Resident</t>
  </si>
  <si>
    <t>President's</t>
  </si>
  <si>
    <t>Provost's</t>
  </si>
  <si>
    <t>Dean's</t>
  </si>
  <si>
    <t>not applicable</t>
  </si>
  <si>
    <t>Academic Scholarship</t>
  </si>
  <si>
    <t>Academic scholarship</t>
  </si>
  <si>
    <t>President's Scholarship</t>
  </si>
  <si>
    <t>Provost's Scholarship</t>
  </si>
  <si>
    <t>Dean's Scholarship</t>
  </si>
  <si>
    <t>Not applicable</t>
  </si>
  <si>
    <t>Educational Costs</t>
  </si>
  <si>
    <t>Housing</t>
  </si>
  <si>
    <t>Indirect Costs</t>
  </si>
  <si>
    <t>Phone and internet</t>
  </si>
  <si>
    <t>Clothing</t>
  </si>
  <si>
    <t>Personal Care (toiletries, haircuts etc)</t>
  </si>
  <si>
    <t>TWU Financial aid</t>
  </si>
  <si>
    <t>Rent and utilities (if living off-campus)</t>
  </si>
  <si>
    <t>Books and Supplies</t>
  </si>
  <si>
    <t>Savings at the start of studies</t>
  </si>
  <si>
    <t>Support from parents/family</t>
  </si>
  <si>
    <t>Loans</t>
  </si>
  <si>
    <t xml:space="preserve">Other </t>
  </si>
  <si>
    <t xml:space="preserve">Food and groceries </t>
  </si>
  <si>
    <t>Recreation and entertainment</t>
  </si>
  <si>
    <t>freshman academy</t>
  </si>
  <si>
    <t>I'm enroled in Freshman Academy</t>
  </si>
  <si>
    <t>Tuition rate for Freshman Academy is $787 per semester hour</t>
  </si>
  <si>
    <t>Tuition (based on # of semester hours)</t>
  </si>
  <si>
    <t>30 semester hours = 100% course load; 24 semester hours = 80% course load</t>
  </si>
  <si>
    <t>Program Fees</t>
  </si>
  <si>
    <t>$6,400 with 1 roomate</t>
  </si>
  <si>
    <t>$3,200 for  using a car</t>
  </si>
  <si>
    <t>$4,000 based on $125 per week</t>
  </si>
  <si>
    <t>Below are estimate costs during study period (8 months)</t>
  </si>
  <si>
    <t>Applicable to Spartan athletes only</t>
  </si>
  <si>
    <t>See website for details</t>
  </si>
  <si>
    <t>See course timetable for details</t>
  </si>
  <si>
    <t>Academic scholarship amounts are prorated by semester hours enrolled</t>
  </si>
  <si>
    <t>Select options in grey cells</t>
  </si>
  <si>
    <t>Spartan athletic fee</t>
  </si>
  <si>
    <t>Activity, Infrastucture &amp; Tech Fee</t>
  </si>
  <si>
    <t>Estimated TWU Financial Aid:</t>
  </si>
  <si>
    <t>Balance</t>
  </si>
  <si>
    <t xml:space="preserve">Estimated minimum payments (8 payments per academic year): </t>
  </si>
  <si>
    <t>Other scholarships and aid</t>
  </si>
  <si>
    <t>Employment during study period</t>
  </si>
  <si>
    <t>Your Resources</t>
  </si>
  <si>
    <t>Course Fees</t>
  </si>
  <si>
    <r>
      <rPr>
        <b/>
        <sz val="14"/>
        <color theme="1"/>
        <rFont val="Calibri"/>
        <family val="2"/>
        <scheme val="minor"/>
      </rPr>
      <t>TWU NET COST</t>
    </r>
    <r>
      <rPr>
        <sz val="2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(TWU costs minus financial aid)</t>
    </r>
  </si>
  <si>
    <r>
      <rPr>
        <b/>
        <sz val="14"/>
        <rFont val="Calibri"/>
        <family val="2"/>
        <scheme val="minor"/>
      </rPr>
      <t>GRAND TOTAL</t>
    </r>
    <r>
      <rPr>
        <sz val="2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(total costs minus total resources)</t>
    </r>
  </si>
  <si>
    <t>15 semester hours = 100% course load; 12 semester hours = 80% course load</t>
  </si>
  <si>
    <t>Transportation (fuel, insurance, maintenance, or public transit)</t>
  </si>
  <si>
    <t>$3,200 with 1 roomate</t>
  </si>
  <si>
    <t>$1,600 for using a car</t>
  </si>
  <si>
    <t>$2,000 based on $125 per week</t>
  </si>
  <si>
    <t xml:space="preserve">Costs for Academic Year </t>
  </si>
  <si>
    <t>Costs for One Semester</t>
  </si>
  <si>
    <t>CDN</t>
  </si>
  <si>
    <t xml:space="preserve">Estimated TWU Costs (not including books) </t>
  </si>
  <si>
    <t xml:space="preserve">Estimated minimum payments (4 payments per semester): </t>
  </si>
  <si>
    <t>Estimated Payments for One Semester</t>
  </si>
  <si>
    <t>Estimated Payments for Academic year</t>
  </si>
  <si>
    <t>No car</t>
  </si>
  <si>
    <t>Pricing based on 2017-18 rates and is subject to change</t>
  </si>
  <si>
    <t>Enter amount in USD</t>
  </si>
  <si>
    <t>Provost's Transfer Scholarship</t>
  </si>
  <si>
    <t>President's Transfer Scholarship</t>
  </si>
  <si>
    <t>Dean's Transfer Scholarship</t>
  </si>
  <si>
    <t>Diamond Plus (unlimited meals and $400 flex dollars)</t>
  </si>
  <si>
    <t>Diamond (unlimited meals and $200 flex dollars)</t>
  </si>
  <si>
    <t>Platinum Plus (17 meals/week and $500 flex dollars)</t>
  </si>
  <si>
    <t>Platinum (17 meals/week and $250 flex dollars)</t>
  </si>
  <si>
    <t>Gold Plus (14 meals/week and $600 flex dollars)</t>
  </si>
  <si>
    <t>Gold (14 meals/week and $300 flex dollars)</t>
  </si>
  <si>
    <t>Silver Plus (10 meals/week and $700 flex dollars)</t>
  </si>
  <si>
    <t>Silver (10 meals/week and $350 flex dollars)</t>
  </si>
  <si>
    <t>Base (7 meals/week for Robson or Apartment residents)</t>
  </si>
  <si>
    <r>
      <rPr>
        <b/>
        <sz val="11"/>
        <color theme="1"/>
        <rFont val="Calibri"/>
        <family val="2"/>
        <scheme val="minor"/>
      </rPr>
      <t>Fall Semester Payment Dates:</t>
    </r>
    <r>
      <rPr>
        <sz val="11"/>
        <color theme="1"/>
        <rFont val="Calibri"/>
        <family val="2"/>
        <scheme val="minor"/>
      </rPr>
      <t xml:space="preserve"> Aug 15, Sep 15, Oct 15 &amp; Nov 15</t>
    </r>
  </si>
  <si>
    <r>
      <rPr>
        <b/>
        <sz val="11"/>
        <color theme="1"/>
        <rFont val="Calibri"/>
        <family val="2"/>
        <scheme val="minor"/>
      </rPr>
      <t>Spring Semester Payment Dates:</t>
    </r>
    <r>
      <rPr>
        <sz val="11"/>
        <color theme="1"/>
        <rFont val="Calibri"/>
        <family val="2"/>
        <scheme val="minor"/>
      </rPr>
      <t xml:space="preserve"> Dec 15, Jan 15, Feb 15 &amp; Mar 15</t>
    </r>
  </si>
  <si>
    <t>Estimated cost is $600</t>
  </si>
  <si>
    <t>Estimated cost is $1,200</t>
  </si>
  <si>
    <t>Minimum payments after all resources are applied (e.g. student loans and savings)</t>
  </si>
  <si>
    <t>Premium dorm room (2 Person)</t>
  </si>
  <si>
    <t>Standard dorm room (2 person)</t>
  </si>
  <si>
    <t>Economy dorm room (2 person)</t>
  </si>
  <si>
    <t>Robson Hall</t>
  </si>
  <si>
    <t>Globe (2 person)</t>
  </si>
  <si>
    <t>Douglas/Northwest CLA room</t>
  </si>
  <si>
    <t>Northwest suites (3 person)</t>
  </si>
  <si>
    <t>Upperclassmen apartments (1 bedroom - 2 person)</t>
  </si>
  <si>
    <r>
      <t>BC Medical Service Plan</t>
    </r>
    <r>
      <rPr>
        <b/>
        <sz val="11"/>
        <color theme="1"/>
        <rFont val="Calibri"/>
        <family val="2"/>
        <scheme val="minor"/>
      </rPr>
      <t xml:space="preserve"> (mandatory for U.S. and International students)</t>
    </r>
  </si>
  <si>
    <t>$572.50 for new students and $500 for returning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</si>
</sst>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0" tint="-0.249977111117893"/>
      <name val="Wingdings 3"/>
      <family val="1"/>
      <charset val="2"/>
    </font>
    <font>
      <b/>
      <i/>
      <sz val="11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20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/>
  </cellStyleXfs>
  <cellXfs count="22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6" fontId="0" fillId="0" borderId="0" xfId="0" applyNumberFormat="1" applyProtection="1"/>
    <xf numFmtId="164" fontId="1" fillId="0" borderId="0" xfId="0" applyNumberFormat="1" applyFont="1" applyAlignment="1" applyProtection="1">
      <alignment horizontal="right"/>
    </xf>
    <xf numFmtId="0" fontId="0" fillId="0" borderId="0" xfId="0" applyFill="1" applyBorder="1" applyProtection="1"/>
    <xf numFmtId="165" fontId="0" fillId="0" borderId="0" xfId="3" applyNumberFormat="1" applyFont="1" applyFill="1" applyBorder="1" applyProtection="1"/>
    <xf numFmtId="165" fontId="0" fillId="0" borderId="0" xfId="3" applyNumberFormat="1" applyFont="1" applyBorder="1" applyProtection="1"/>
    <xf numFmtId="3" fontId="4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/>
    <xf numFmtId="165" fontId="0" fillId="0" borderId="0" xfId="0" applyNumberFormat="1" applyBorder="1" applyProtection="1"/>
    <xf numFmtId="0" fontId="2" fillId="0" borderId="0" xfId="0" applyFont="1" applyFill="1" applyBorder="1" applyAlignment="1" applyProtection="1">
      <alignment horizontal="right"/>
    </xf>
    <xf numFmtId="6" fontId="0" fillId="0" borderId="0" xfId="0" applyNumberFormat="1" applyBorder="1" applyProtection="1"/>
    <xf numFmtId="0" fontId="0" fillId="0" borderId="0" xfId="0" applyBorder="1"/>
    <xf numFmtId="0" fontId="2" fillId="0" borderId="0" xfId="0" applyFont="1" applyBorder="1" applyProtection="1"/>
    <xf numFmtId="43" fontId="6" fillId="0" borderId="0" xfId="1" applyNumberFormat="1" applyFont="1" applyFill="1" applyBorder="1" applyAlignment="1">
      <alignment horizontal="right" wrapText="1"/>
    </xf>
    <xf numFmtId="164" fontId="0" fillId="0" borderId="0" xfId="0" applyNumberFormat="1" applyBorder="1" applyProtection="1"/>
    <xf numFmtId="43" fontId="6" fillId="0" borderId="0" xfId="2" applyNumberFormat="1" applyFont="1" applyFill="1" applyBorder="1" applyAlignment="1">
      <alignment horizontal="right" wrapText="1"/>
    </xf>
    <xf numFmtId="0" fontId="3" fillId="0" borderId="0" xfId="0" applyFont="1" applyBorder="1" applyProtection="1"/>
    <xf numFmtId="164" fontId="0" fillId="0" borderId="0" xfId="0" applyNumberFormat="1" applyFill="1" applyBorder="1" applyProtection="1"/>
    <xf numFmtId="165" fontId="0" fillId="0" borderId="0" xfId="0" applyNumberFormat="1" applyFill="1" applyBorder="1" applyProtection="1"/>
    <xf numFmtId="0" fontId="0" fillId="0" borderId="0" xfId="0" applyBorder="1" applyAlignment="1" applyProtection="1"/>
    <xf numFmtId="0" fontId="12" fillId="0" borderId="0" xfId="0" applyFont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6" fontId="12" fillId="0" borderId="0" xfId="0" applyNumberFormat="1" applyFont="1" applyFill="1" applyBorder="1" applyProtection="1"/>
    <xf numFmtId="43" fontId="14" fillId="0" borderId="0" xfId="2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/>
    <xf numFmtId="43" fontId="14" fillId="0" borderId="0" xfId="1" applyNumberFormat="1" applyFont="1" applyFill="1" applyBorder="1" applyAlignment="1">
      <alignment horizontal="right" wrapText="1"/>
    </xf>
    <xf numFmtId="0" fontId="12" fillId="0" borderId="0" xfId="0" applyFont="1" applyAlignment="1" applyProtection="1">
      <alignment horizontal="center" vertical="center"/>
    </xf>
    <xf numFmtId="0" fontId="18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44" fontId="12" fillId="0" borderId="0" xfId="3" applyFont="1" applyBorder="1" applyProtection="1"/>
    <xf numFmtId="0" fontId="12" fillId="0" borderId="0" xfId="0" applyFont="1" applyBorder="1" applyProtection="1"/>
    <xf numFmtId="0" fontId="19" fillId="0" borderId="0" xfId="0" applyFont="1" applyBorder="1" applyAlignment="1">
      <alignment vertical="center" wrapText="1"/>
    </xf>
    <xf numFmtId="6" fontId="19" fillId="0" borderId="0" xfId="0" applyNumberFormat="1" applyFont="1" applyBorder="1" applyAlignment="1">
      <alignment horizontal="left" vertical="center" wrapText="1"/>
    </xf>
    <xf numFmtId="44" fontId="19" fillId="0" borderId="0" xfId="3" applyFont="1" applyBorder="1" applyAlignment="1">
      <alignment vertical="center" wrapText="1"/>
    </xf>
    <xf numFmtId="9" fontId="19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 applyProtection="1">
      <alignment horizontal="left"/>
    </xf>
    <xf numFmtId="44" fontId="20" fillId="0" borderId="0" xfId="3" applyFont="1" applyBorder="1" applyAlignment="1">
      <alignment vertical="center" wrapText="1"/>
    </xf>
    <xf numFmtId="44" fontId="19" fillId="0" borderId="0" xfId="3" applyFont="1" applyBorder="1" applyAlignment="1">
      <alignment horizontal="right" vertical="center" wrapText="1"/>
    </xf>
    <xf numFmtId="9" fontId="19" fillId="0" borderId="0" xfId="0" applyNumberFormat="1" applyFont="1" applyBorder="1" applyAlignment="1">
      <alignment horizontal="right" vertical="center" wrapText="1"/>
    </xf>
    <xf numFmtId="6" fontId="20" fillId="0" borderId="0" xfId="4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</xf>
    <xf numFmtId="44" fontId="12" fillId="0" borderId="0" xfId="3" applyFont="1" applyBorder="1" applyAlignment="1" applyProtection="1">
      <alignment horizontal="center"/>
    </xf>
    <xf numFmtId="0" fontId="19" fillId="0" borderId="0" xfId="0" applyFont="1" applyFill="1" applyBorder="1" applyAlignment="1">
      <alignment vertical="center" wrapText="1"/>
    </xf>
    <xf numFmtId="44" fontId="12" fillId="0" borderId="0" xfId="3" applyFont="1" applyBorder="1" applyAlignment="1">
      <alignment horizontal="left" vertical="center"/>
    </xf>
    <xf numFmtId="44" fontId="19" fillId="0" borderId="0" xfId="3" applyFont="1" applyFill="1" applyBorder="1" applyAlignment="1">
      <alignment vertical="center" wrapText="1"/>
    </xf>
    <xf numFmtId="44" fontId="12" fillId="0" borderId="0" xfId="3" applyFont="1" applyBorder="1" applyAlignment="1">
      <alignment horizontal="right"/>
    </xf>
    <xf numFmtId="9" fontId="12" fillId="0" borderId="0" xfId="0" applyNumberFormat="1" applyFont="1" applyBorder="1"/>
    <xf numFmtId="0" fontId="12" fillId="0" borderId="0" xfId="0" applyFont="1" applyBorder="1"/>
    <xf numFmtId="0" fontId="21" fillId="0" borderId="0" xfId="4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Border="1" applyAlignment="1">
      <alignment vertical="center"/>
    </xf>
    <xf numFmtId="0" fontId="5" fillId="0" borderId="0" xfId="0" applyFont="1" applyFill="1" applyProtection="1"/>
    <xf numFmtId="0" fontId="12" fillId="0" borderId="0" xfId="0" applyFont="1" applyFill="1" applyProtection="1">
      <protection locked="0"/>
    </xf>
    <xf numFmtId="0" fontId="12" fillId="0" borderId="0" xfId="0" applyFont="1" applyFill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2" fillId="0" borderId="0" xfId="0" applyFont="1" applyProtection="1">
      <protection locked="0"/>
    </xf>
    <xf numFmtId="3" fontId="14" fillId="0" borderId="0" xfId="0" applyNumberFormat="1" applyFont="1" applyFill="1" applyBorder="1" applyProtection="1">
      <protection locked="0"/>
    </xf>
    <xf numFmtId="3" fontId="24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0" fontId="9" fillId="0" borderId="0" xfId="0" applyFont="1"/>
    <xf numFmtId="0" fontId="2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shrinkToFit="1"/>
    </xf>
    <xf numFmtId="0" fontId="26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Protection="1"/>
    <xf numFmtId="0" fontId="9" fillId="0" borderId="0" xfId="0" applyFont="1" applyBorder="1"/>
    <xf numFmtId="164" fontId="9" fillId="0" borderId="0" xfId="0" applyNumberFormat="1" applyFont="1" applyBorder="1"/>
    <xf numFmtId="6" fontId="9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0" fontId="17" fillId="0" borderId="0" xfId="0" applyFont="1" applyBorder="1" applyProtection="1">
      <protection locked="0"/>
    </xf>
    <xf numFmtId="6" fontId="9" fillId="0" borderId="0" xfId="0" applyNumberFormat="1" applyFont="1" applyFill="1" applyBorder="1"/>
    <xf numFmtId="8" fontId="9" fillId="0" borderId="0" xfId="0" applyNumberFormat="1" applyFont="1" applyFill="1" applyBorder="1"/>
    <xf numFmtId="6" fontId="9" fillId="0" borderId="0" xfId="0" applyNumberFormat="1" applyFont="1" applyFill="1" applyBorder="1" applyAlignment="1" applyProtection="1">
      <alignment shrinkToFit="1"/>
    </xf>
    <xf numFmtId="0" fontId="11" fillId="0" borderId="0" xfId="0" applyFont="1" applyBorder="1" applyAlignment="1" applyProtection="1">
      <alignment horizontal="left"/>
      <protection locked="0"/>
    </xf>
    <xf numFmtId="164" fontId="24" fillId="0" borderId="0" xfId="0" applyNumberFormat="1" applyFont="1" applyFill="1" applyBorder="1" applyProtection="1"/>
    <xf numFmtId="0" fontId="14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3" fontId="1" fillId="0" borderId="0" xfId="0" applyNumberFormat="1" applyFont="1" applyBorder="1" applyProtection="1"/>
    <xf numFmtId="164" fontId="17" fillId="0" borderId="0" xfId="0" applyNumberFormat="1" applyFont="1" applyFill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64" fontId="14" fillId="0" borderId="0" xfId="0" applyNumberFormat="1" applyFont="1" applyFill="1" applyBorder="1" applyProtection="1"/>
    <xf numFmtId="0" fontId="0" fillId="0" borderId="0" xfId="0"/>
    <xf numFmtId="0" fontId="29" fillId="0" borderId="0" xfId="5"/>
    <xf numFmtId="0" fontId="30" fillId="0" borderId="0" xfId="5" applyFont="1"/>
    <xf numFmtId="0" fontId="0" fillId="0" borderId="0" xfId="0" applyFont="1" applyFill="1" applyProtection="1">
      <protection hidden="1"/>
    </xf>
    <xf numFmtId="0" fontId="0" fillId="0" borderId="0" xfId="0" applyFont="1" applyProtection="1"/>
    <xf numFmtId="0" fontId="23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28" fillId="3" borderId="0" xfId="0" applyFont="1" applyFill="1" applyProtection="1"/>
    <xf numFmtId="0" fontId="0" fillId="0" borderId="0" xfId="0" applyFont="1" applyProtection="1">
      <protection hidden="1"/>
    </xf>
    <xf numFmtId="0" fontId="6" fillId="2" borderId="2" xfId="0" applyFont="1" applyFill="1" applyBorder="1" applyAlignment="1" applyProtection="1">
      <alignment horizontal="left"/>
      <protection locked="0"/>
    </xf>
    <xf numFmtId="0" fontId="32" fillId="0" borderId="0" xfId="0" applyFont="1" applyBorder="1" applyProtection="1">
      <protection hidden="1"/>
    </xf>
    <xf numFmtId="164" fontId="6" fillId="0" borderId="2" xfId="3" applyNumberFormat="1" applyFont="1" applyFill="1" applyBorder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Fill="1" applyBorder="1" applyProtection="1">
      <protection hidden="1"/>
    </xf>
    <xf numFmtId="0" fontId="32" fillId="0" borderId="1" xfId="0" applyFont="1" applyBorder="1" applyProtection="1">
      <protection hidden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hidden="1"/>
    </xf>
    <xf numFmtId="164" fontId="6" fillId="0" borderId="2" xfId="3" applyNumberFormat="1" applyFont="1" applyFill="1" applyBorder="1" applyAlignment="1" applyProtection="1">
      <alignment horizontal="right"/>
      <protection locked="0"/>
    </xf>
    <xf numFmtId="0" fontId="32" fillId="0" borderId="3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31" fillId="0" borderId="0" xfId="0" applyFont="1" applyFill="1" applyBorder="1" applyAlignment="1" applyProtection="1">
      <alignment horizontal="left"/>
      <protection hidden="1"/>
    </xf>
    <xf numFmtId="164" fontId="6" fillId="0" borderId="2" xfId="0" applyNumberFormat="1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6" fontId="0" fillId="0" borderId="0" xfId="0" applyNumberFormat="1" applyFont="1" applyFill="1" applyBorder="1" applyProtection="1"/>
    <xf numFmtId="0" fontId="33" fillId="0" borderId="0" xfId="0" applyFont="1" applyAlignment="1" applyProtection="1">
      <alignment horizontal="left"/>
      <protection hidden="1"/>
    </xf>
    <xf numFmtId="165" fontId="12" fillId="0" borderId="0" xfId="0" applyNumberFormat="1" applyFont="1" applyBorder="1" applyProtection="1"/>
    <xf numFmtId="0" fontId="12" fillId="0" borderId="0" xfId="0" applyFont="1"/>
    <xf numFmtId="0" fontId="7" fillId="0" borderId="0" xfId="0" applyFont="1" applyProtection="1">
      <protection hidden="1"/>
    </xf>
    <xf numFmtId="164" fontId="7" fillId="0" borderId="2" xfId="0" applyNumberFormat="1" applyFont="1" applyBorder="1" applyProtection="1"/>
    <xf numFmtId="0" fontId="28" fillId="3" borderId="0" xfId="0" applyFont="1" applyFill="1" applyProtection="1">
      <protection hidden="1"/>
    </xf>
    <xf numFmtId="0" fontId="34" fillId="3" borderId="0" xfId="0" applyFont="1" applyFill="1" applyBorder="1" applyAlignment="1" applyProtection="1">
      <alignment horizontal="left"/>
      <protection locked="0"/>
    </xf>
    <xf numFmtId="0" fontId="34" fillId="3" borderId="0" xfId="0" applyFont="1" applyFill="1" applyBorder="1" applyAlignment="1" applyProtection="1">
      <alignment horizontal="left"/>
      <protection hidden="1"/>
    </xf>
    <xf numFmtId="6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6" fontId="20" fillId="0" borderId="0" xfId="4" applyNumberFormat="1" applyFont="1" applyBorder="1" applyAlignment="1">
      <alignment horizontal="left" vertical="center" wrapText="1"/>
    </xf>
    <xf numFmtId="0" fontId="0" fillId="3" borderId="0" xfId="0" applyFill="1"/>
    <xf numFmtId="164" fontId="0" fillId="0" borderId="0" xfId="0" applyNumberFormat="1"/>
    <xf numFmtId="0" fontId="8" fillId="0" borderId="0" xfId="0" applyFont="1"/>
    <xf numFmtId="0" fontId="8" fillId="3" borderId="0" xfId="0" applyFont="1" applyFill="1"/>
    <xf numFmtId="164" fontId="0" fillId="3" borderId="0" xfId="0" applyNumberFormat="1" applyFill="1"/>
    <xf numFmtId="0" fontId="0" fillId="0" borderId="4" xfId="0" applyFont="1" applyFill="1" applyBorder="1" applyProtection="1">
      <protection locked="0"/>
    </xf>
    <xf numFmtId="0" fontId="0" fillId="0" borderId="3" xfId="0" applyFont="1" applyBorder="1" applyProtection="1">
      <protection hidden="1"/>
    </xf>
    <xf numFmtId="0" fontId="15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164" fontId="36" fillId="4" borderId="0" xfId="0" applyNumberFormat="1" applyFont="1" applyFill="1" applyBorder="1" applyProtection="1">
      <protection hidden="1"/>
    </xf>
    <xf numFmtId="0" fontId="12" fillId="4" borderId="0" xfId="0" applyFont="1" applyFill="1" applyProtection="1">
      <protection locked="0"/>
    </xf>
    <xf numFmtId="0" fontId="11" fillId="4" borderId="5" xfId="0" applyFont="1" applyFill="1" applyBorder="1" applyAlignment="1" applyProtection="1">
      <alignment horizontal="left"/>
      <protection hidden="1"/>
    </xf>
    <xf numFmtId="0" fontId="12" fillId="4" borderId="0" xfId="0" applyFont="1" applyFill="1" applyProtection="1">
      <protection hidden="1"/>
    </xf>
    <xf numFmtId="164" fontId="23" fillId="4" borderId="0" xfId="0" applyNumberFormat="1" applyFont="1" applyFill="1" applyBorder="1" applyProtection="1">
      <protection hidden="1"/>
    </xf>
    <xf numFmtId="0" fontId="14" fillId="4" borderId="0" xfId="0" applyFont="1" applyFill="1" applyAlignment="1" applyProtection="1">
      <alignment horizontal="left"/>
      <protection hidden="1"/>
    </xf>
    <xf numFmtId="164" fontId="36" fillId="4" borderId="0" xfId="0" applyNumberFormat="1" applyFont="1" applyFill="1" applyProtection="1">
      <protection hidden="1"/>
    </xf>
    <xf numFmtId="164" fontId="37" fillId="3" borderId="0" xfId="0" applyNumberFormat="1" applyFont="1" applyFill="1" applyBorder="1" applyProtection="1"/>
    <xf numFmtId="0" fontId="38" fillId="4" borderId="0" xfId="0" applyFont="1" applyFill="1" applyAlignment="1" applyProtection="1">
      <alignment horizontal="left"/>
      <protection hidden="1"/>
    </xf>
    <xf numFmtId="164" fontId="39" fillId="4" borderId="0" xfId="0" applyNumberFormat="1" applyFont="1" applyFill="1" applyBorder="1" applyProtection="1"/>
    <xf numFmtId="0" fontId="40" fillId="4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Border="1"/>
    <xf numFmtId="164" fontId="0" fillId="0" borderId="0" xfId="0" applyNumberFormat="1" applyBorder="1" applyAlignment="1"/>
    <xf numFmtId="0" fontId="28" fillId="0" borderId="0" xfId="0" applyFont="1" applyAlignment="1" applyProtection="1">
      <alignment horizontal="right"/>
      <protection hidden="1"/>
    </xf>
    <xf numFmtId="0" fontId="28" fillId="0" borderId="0" xfId="0" applyFont="1" applyBorder="1" applyAlignment="1" applyProtection="1">
      <alignment horizontal="right"/>
    </xf>
    <xf numFmtId="0" fontId="0" fillId="4" borderId="0" xfId="0" applyFill="1" applyBorder="1" applyProtection="1"/>
    <xf numFmtId="0" fontId="0" fillId="3" borderId="0" xfId="0" applyFont="1" applyFill="1" applyBorder="1" applyProtection="1"/>
    <xf numFmtId="164" fontId="6" fillId="0" borderId="2" xfId="3" applyNumberFormat="1" applyFont="1" applyFill="1" applyBorder="1" applyAlignment="1" applyProtection="1">
      <alignment horizontal="right"/>
      <protection hidden="1"/>
    </xf>
    <xf numFmtId="0" fontId="30" fillId="0" borderId="0" xfId="5" applyFont="1" applyFill="1" applyBorder="1"/>
    <xf numFmtId="0" fontId="29" fillId="0" borderId="0" xfId="5" applyFill="1" applyBorder="1"/>
    <xf numFmtId="0" fontId="8" fillId="0" borderId="0" xfId="0" applyFont="1" applyAlignment="1">
      <alignment horizontal="right"/>
    </xf>
    <xf numFmtId="164" fontId="12" fillId="2" borderId="2" xfId="0" applyNumberFormat="1" applyFont="1" applyFill="1" applyBorder="1" applyAlignment="1" applyProtection="1">
      <alignment horizontal="left"/>
      <protection locked="0"/>
    </xf>
    <xf numFmtId="6" fontId="12" fillId="0" borderId="0" xfId="0" applyNumberFormat="1" applyFont="1" applyFill="1" applyBorder="1" applyProtection="1">
      <protection locked="0"/>
    </xf>
    <xf numFmtId="164" fontId="7" fillId="0" borderId="2" xfId="0" applyNumberFormat="1" applyFon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9" fillId="0" borderId="0" xfId="0" applyNumberFormat="1" applyFont="1"/>
    <xf numFmtId="0" fontId="0" fillId="0" borderId="0" xfId="0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6" fontId="12" fillId="0" borderId="0" xfId="0" applyNumberFormat="1" applyFont="1" applyFill="1" applyBorder="1" applyAlignment="1" applyProtection="1">
      <protection locked="0"/>
    </xf>
    <xf numFmtId="165" fontId="12" fillId="0" borderId="0" xfId="3" applyNumberFormat="1" applyFont="1" applyFill="1" applyBorder="1" applyProtection="1">
      <protection locked="0"/>
    </xf>
    <xf numFmtId="165" fontId="12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29" fillId="0" borderId="0" xfId="5" applyFont="1" applyFill="1" applyBorder="1" applyProtection="1">
      <protection locked="0"/>
    </xf>
    <xf numFmtId="0" fontId="29" fillId="0" borderId="0" xfId="5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9" fillId="0" borderId="0" xfId="0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0" fillId="0" borderId="0" xfId="4" applyFont="1" applyFill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164" fontId="27" fillId="0" borderId="0" xfId="1" applyNumberFormat="1" applyFont="1" applyFill="1" applyBorder="1" applyAlignment="1" applyProtection="1">
      <alignment horizontal="right" wrapText="1"/>
      <protection locked="0"/>
    </xf>
    <xf numFmtId="164" fontId="27" fillId="0" borderId="0" xfId="2" applyNumberFormat="1" applyFont="1" applyFill="1" applyBorder="1" applyAlignment="1" applyProtection="1">
      <alignment horizontal="right" wrapText="1"/>
      <protection locked="0"/>
    </xf>
    <xf numFmtId="0" fontId="27" fillId="0" borderId="0" xfId="0" applyFont="1" applyFill="1" applyBorder="1" applyProtection="1"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43" fontId="14" fillId="0" borderId="0" xfId="2" applyNumberFormat="1" applyFont="1" applyFill="1" applyBorder="1" applyAlignment="1" applyProtection="1">
      <alignment horizontal="right" wrapText="1"/>
      <protection locked="0"/>
    </xf>
    <xf numFmtId="164" fontId="12" fillId="0" borderId="0" xfId="0" applyNumberFormat="1" applyFont="1" applyFill="1" applyBorder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6" fontId="0" fillId="0" borderId="0" xfId="0" applyNumberFormat="1" applyFont="1" applyAlignment="1" applyProtection="1">
      <alignment horizontal="left"/>
      <protection locked="0"/>
    </xf>
    <xf numFmtId="0" fontId="29" fillId="0" borderId="0" xfId="5" applyFill="1" applyProtection="1">
      <protection locked="0"/>
    </xf>
    <xf numFmtId="0" fontId="30" fillId="0" borderId="0" xfId="5" applyFont="1" applyProtection="1">
      <protection locked="0"/>
    </xf>
    <xf numFmtId="0" fontId="0" fillId="0" borderId="0" xfId="0" applyFont="1" applyBorder="1" applyProtection="1">
      <protection locked="0"/>
    </xf>
    <xf numFmtId="165" fontId="0" fillId="0" borderId="0" xfId="0" applyNumberFormat="1" applyBorder="1" applyProtection="1">
      <protection locked="0"/>
    </xf>
    <xf numFmtId="3" fontId="10" fillId="0" borderId="0" xfId="4" applyNumberFormat="1" applyFill="1" applyBorder="1" applyProtection="1">
      <protection locked="0"/>
    </xf>
    <xf numFmtId="166" fontId="42" fillId="0" borderId="0" xfId="4" applyNumberFormat="1" applyFont="1" applyFill="1" applyBorder="1" applyProtection="1"/>
    <xf numFmtId="164" fontId="30" fillId="0" borderId="0" xfId="5" applyNumberFormat="1" applyFont="1" applyFill="1" applyBorder="1"/>
    <xf numFmtId="0" fontId="10" fillId="0" borderId="0" xfId="4" applyFill="1" applyBorder="1" applyAlignment="1" applyProtection="1"/>
    <xf numFmtId="0" fontId="0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29" fillId="0" borderId="0" xfId="5" applyFill="1" applyBorder="1" applyProtection="1">
      <protection locked="0"/>
    </xf>
    <xf numFmtId="0" fontId="28" fillId="0" borderId="0" xfId="0" applyFont="1" applyFill="1" applyBorder="1" applyAlignment="1" applyProtection="1">
      <alignment horizontal="right"/>
      <protection hidden="1"/>
    </xf>
    <xf numFmtId="164" fontId="12" fillId="2" borderId="6" xfId="0" applyNumberFormat="1" applyFont="1" applyFill="1" applyBorder="1" applyAlignment="1" applyProtection="1">
      <alignment horizontal="left"/>
      <protection locked="0"/>
    </xf>
    <xf numFmtId="166" fontId="43" fillId="0" borderId="0" xfId="0" applyNumberFormat="1" applyFont="1" applyFill="1" applyBorder="1" applyProtection="1"/>
    <xf numFmtId="166" fontId="44" fillId="0" borderId="0" xfId="0" applyNumberFormat="1" applyFont="1" applyFill="1" applyBorder="1" applyProtection="1"/>
    <xf numFmtId="164" fontId="0" fillId="0" borderId="0" xfId="0" applyNumberFormat="1" applyFill="1" applyBorder="1"/>
    <xf numFmtId="6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6" fontId="20" fillId="0" borderId="0" xfId="4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 applyProtection="1">
      <protection hidden="1"/>
    </xf>
    <xf numFmtId="0" fontId="0" fillId="0" borderId="0" xfId="0" applyAlignment="1"/>
  </cellXfs>
  <cellStyles count="6">
    <cellStyle name="Currency" xfId="3" builtinId="4"/>
    <cellStyle name="Hyperlink" xfId="4" builtinId="8"/>
    <cellStyle name="Normal" xfId="0" builtinId="0"/>
    <cellStyle name="Normal 2" xfId="2"/>
    <cellStyle name="Normal_US cost of Attendance 20112012" xfId="5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wu.ca/academics/office-registrar/course-timetable" TargetMode="External"/><Relationship Id="rId1" Type="http://schemas.openxmlformats.org/officeDocument/2006/relationships/hyperlink" Target="http://www.twu.ca/housing/residence-meal-pla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wu.ca/academics/office-registrar/course-timetable" TargetMode="External"/><Relationship Id="rId1" Type="http://schemas.openxmlformats.org/officeDocument/2006/relationships/hyperlink" Target="http://www.twu.ca/housing/residence-meal-pla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zoomScaleNormal="100" workbookViewId="0">
      <selection activeCell="B6" sqref="B6"/>
    </sheetView>
  </sheetViews>
  <sheetFormatPr defaultRowHeight="15" x14ac:dyDescent="0.25"/>
  <cols>
    <col min="1" max="1" width="35.140625" style="1" customWidth="1"/>
    <col min="2" max="2" width="47.7109375" style="1" customWidth="1"/>
    <col min="3" max="3" width="3.140625" style="1" customWidth="1"/>
    <col min="4" max="4" width="24.7109375" style="1" customWidth="1"/>
    <col min="5" max="5" width="3.5703125" style="1" customWidth="1"/>
    <col min="6" max="6" width="24.28515625" style="1" customWidth="1"/>
    <col min="7" max="7" width="11.140625" style="1" customWidth="1"/>
    <col min="8" max="8" width="14.140625" style="1" customWidth="1"/>
    <col min="9" max="9" width="13" style="1" customWidth="1"/>
    <col min="10" max="10" width="21.42578125" style="1" customWidth="1"/>
    <col min="11" max="11" width="18.5703125" style="1" customWidth="1"/>
    <col min="12" max="12" width="23.140625" style="1" customWidth="1"/>
    <col min="13" max="13" width="13.140625" style="1" customWidth="1"/>
    <col min="14" max="14" width="9.140625" style="1"/>
    <col min="15" max="15" width="13.140625" style="1" customWidth="1"/>
    <col min="16" max="16" width="46" style="1" customWidth="1"/>
    <col min="17" max="258" width="9.140625" style="1"/>
    <col min="259" max="259" width="18.28515625" style="1" customWidth="1"/>
    <col min="260" max="260" width="18.7109375" style="1" customWidth="1"/>
    <col min="261" max="261" width="14" style="1" customWidth="1"/>
    <col min="262" max="514" width="9.140625" style="1"/>
    <col min="515" max="515" width="18.28515625" style="1" customWidth="1"/>
    <col min="516" max="516" width="18.7109375" style="1" customWidth="1"/>
    <col min="517" max="517" width="14" style="1" customWidth="1"/>
    <col min="518" max="770" width="9.140625" style="1"/>
    <col min="771" max="771" width="18.28515625" style="1" customWidth="1"/>
    <col min="772" max="772" width="18.7109375" style="1" customWidth="1"/>
    <col min="773" max="773" width="14" style="1" customWidth="1"/>
    <col min="774" max="1026" width="9.140625" style="1"/>
    <col min="1027" max="1027" width="18.28515625" style="1" customWidth="1"/>
    <col min="1028" max="1028" width="18.7109375" style="1" customWidth="1"/>
    <col min="1029" max="1029" width="14" style="1" customWidth="1"/>
    <col min="1030" max="1282" width="9.140625" style="1"/>
    <col min="1283" max="1283" width="18.28515625" style="1" customWidth="1"/>
    <col min="1284" max="1284" width="18.7109375" style="1" customWidth="1"/>
    <col min="1285" max="1285" width="14" style="1" customWidth="1"/>
    <col min="1286" max="1538" width="9.140625" style="1"/>
    <col min="1539" max="1539" width="18.28515625" style="1" customWidth="1"/>
    <col min="1540" max="1540" width="18.7109375" style="1" customWidth="1"/>
    <col min="1541" max="1541" width="14" style="1" customWidth="1"/>
    <col min="1542" max="1794" width="9.140625" style="1"/>
    <col min="1795" max="1795" width="18.28515625" style="1" customWidth="1"/>
    <col min="1796" max="1796" width="18.7109375" style="1" customWidth="1"/>
    <col min="1797" max="1797" width="14" style="1" customWidth="1"/>
    <col min="1798" max="2050" width="9.140625" style="1"/>
    <col min="2051" max="2051" width="18.28515625" style="1" customWidth="1"/>
    <col min="2052" max="2052" width="18.7109375" style="1" customWidth="1"/>
    <col min="2053" max="2053" width="14" style="1" customWidth="1"/>
    <col min="2054" max="2306" width="9.140625" style="1"/>
    <col min="2307" max="2307" width="18.28515625" style="1" customWidth="1"/>
    <col min="2308" max="2308" width="18.7109375" style="1" customWidth="1"/>
    <col min="2309" max="2309" width="14" style="1" customWidth="1"/>
    <col min="2310" max="2562" width="9.140625" style="1"/>
    <col min="2563" max="2563" width="18.28515625" style="1" customWidth="1"/>
    <col min="2564" max="2564" width="18.7109375" style="1" customWidth="1"/>
    <col min="2565" max="2565" width="14" style="1" customWidth="1"/>
    <col min="2566" max="2818" width="9.140625" style="1"/>
    <col min="2819" max="2819" width="18.28515625" style="1" customWidth="1"/>
    <col min="2820" max="2820" width="18.7109375" style="1" customWidth="1"/>
    <col min="2821" max="2821" width="14" style="1" customWidth="1"/>
    <col min="2822" max="3074" width="9.140625" style="1"/>
    <col min="3075" max="3075" width="18.28515625" style="1" customWidth="1"/>
    <col min="3076" max="3076" width="18.7109375" style="1" customWidth="1"/>
    <col min="3077" max="3077" width="14" style="1" customWidth="1"/>
    <col min="3078" max="3330" width="9.140625" style="1"/>
    <col min="3331" max="3331" width="18.28515625" style="1" customWidth="1"/>
    <col min="3332" max="3332" width="18.7109375" style="1" customWidth="1"/>
    <col min="3333" max="3333" width="14" style="1" customWidth="1"/>
    <col min="3334" max="3586" width="9.140625" style="1"/>
    <col min="3587" max="3587" width="18.28515625" style="1" customWidth="1"/>
    <col min="3588" max="3588" width="18.7109375" style="1" customWidth="1"/>
    <col min="3589" max="3589" width="14" style="1" customWidth="1"/>
    <col min="3590" max="3842" width="9.140625" style="1"/>
    <col min="3843" max="3843" width="18.28515625" style="1" customWidth="1"/>
    <col min="3844" max="3844" width="18.7109375" style="1" customWidth="1"/>
    <col min="3845" max="3845" width="14" style="1" customWidth="1"/>
    <col min="3846" max="4098" width="9.140625" style="1"/>
    <col min="4099" max="4099" width="18.28515625" style="1" customWidth="1"/>
    <col min="4100" max="4100" width="18.7109375" style="1" customWidth="1"/>
    <col min="4101" max="4101" width="14" style="1" customWidth="1"/>
    <col min="4102" max="4354" width="9.140625" style="1"/>
    <col min="4355" max="4355" width="18.28515625" style="1" customWidth="1"/>
    <col min="4356" max="4356" width="18.7109375" style="1" customWidth="1"/>
    <col min="4357" max="4357" width="14" style="1" customWidth="1"/>
    <col min="4358" max="4610" width="9.140625" style="1"/>
    <col min="4611" max="4611" width="18.28515625" style="1" customWidth="1"/>
    <col min="4612" max="4612" width="18.7109375" style="1" customWidth="1"/>
    <col min="4613" max="4613" width="14" style="1" customWidth="1"/>
    <col min="4614" max="4866" width="9.140625" style="1"/>
    <col min="4867" max="4867" width="18.28515625" style="1" customWidth="1"/>
    <col min="4868" max="4868" width="18.7109375" style="1" customWidth="1"/>
    <col min="4869" max="4869" width="14" style="1" customWidth="1"/>
    <col min="4870" max="5122" width="9.140625" style="1"/>
    <col min="5123" max="5123" width="18.28515625" style="1" customWidth="1"/>
    <col min="5124" max="5124" width="18.7109375" style="1" customWidth="1"/>
    <col min="5125" max="5125" width="14" style="1" customWidth="1"/>
    <col min="5126" max="5378" width="9.140625" style="1"/>
    <col min="5379" max="5379" width="18.28515625" style="1" customWidth="1"/>
    <col min="5380" max="5380" width="18.7109375" style="1" customWidth="1"/>
    <col min="5381" max="5381" width="14" style="1" customWidth="1"/>
    <col min="5382" max="5634" width="9.140625" style="1"/>
    <col min="5635" max="5635" width="18.28515625" style="1" customWidth="1"/>
    <col min="5636" max="5636" width="18.7109375" style="1" customWidth="1"/>
    <col min="5637" max="5637" width="14" style="1" customWidth="1"/>
    <col min="5638" max="5890" width="9.140625" style="1"/>
    <col min="5891" max="5891" width="18.28515625" style="1" customWidth="1"/>
    <col min="5892" max="5892" width="18.7109375" style="1" customWidth="1"/>
    <col min="5893" max="5893" width="14" style="1" customWidth="1"/>
    <col min="5894" max="6146" width="9.140625" style="1"/>
    <col min="6147" max="6147" width="18.28515625" style="1" customWidth="1"/>
    <col min="6148" max="6148" width="18.7109375" style="1" customWidth="1"/>
    <col min="6149" max="6149" width="14" style="1" customWidth="1"/>
    <col min="6150" max="6402" width="9.140625" style="1"/>
    <col min="6403" max="6403" width="18.28515625" style="1" customWidth="1"/>
    <col min="6404" max="6404" width="18.7109375" style="1" customWidth="1"/>
    <col min="6405" max="6405" width="14" style="1" customWidth="1"/>
    <col min="6406" max="6658" width="9.140625" style="1"/>
    <col min="6659" max="6659" width="18.28515625" style="1" customWidth="1"/>
    <col min="6660" max="6660" width="18.7109375" style="1" customWidth="1"/>
    <col min="6661" max="6661" width="14" style="1" customWidth="1"/>
    <col min="6662" max="6914" width="9.140625" style="1"/>
    <col min="6915" max="6915" width="18.28515625" style="1" customWidth="1"/>
    <col min="6916" max="6916" width="18.7109375" style="1" customWidth="1"/>
    <col min="6917" max="6917" width="14" style="1" customWidth="1"/>
    <col min="6918" max="7170" width="9.140625" style="1"/>
    <col min="7171" max="7171" width="18.28515625" style="1" customWidth="1"/>
    <col min="7172" max="7172" width="18.7109375" style="1" customWidth="1"/>
    <col min="7173" max="7173" width="14" style="1" customWidth="1"/>
    <col min="7174" max="7426" width="9.140625" style="1"/>
    <col min="7427" max="7427" width="18.28515625" style="1" customWidth="1"/>
    <col min="7428" max="7428" width="18.7109375" style="1" customWidth="1"/>
    <col min="7429" max="7429" width="14" style="1" customWidth="1"/>
    <col min="7430" max="7682" width="9.140625" style="1"/>
    <col min="7683" max="7683" width="18.28515625" style="1" customWidth="1"/>
    <col min="7684" max="7684" width="18.7109375" style="1" customWidth="1"/>
    <col min="7685" max="7685" width="14" style="1" customWidth="1"/>
    <col min="7686" max="7938" width="9.140625" style="1"/>
    <col min="7939" max="7939" width="18.28515625" style="1" customWidth="1"/>
    <col min="7940" max="7940" width="18.7109375" style="1" customWidth="1"/>
    <col min="7941" max="7941" width="14" style="1" customWidth="1"/>
    <col min="7942" max="8194" width="9.140625" style="1"/>
    <col min="8195" max="8195" width="18.28515625" style="1" customWidth="1"/>
    <col min="8196" max="8196" width="18.7109375" style="1" customWidth="1"/>
    <col min="8197" max="8197" width="14" style="1" customWidth="1"/>
    <col min="8198" max="8450" width="9.140625" style="1"/>
    <col min="8451" max="8451" width="18.28515625" style="1" customWidth="1"/>
    <col min="8452" max="8452" width="18.7109375" style="1" customWidth="1"/>
    <col min="8453" max="8453" width="14" style="1" customWidth="1"/>
    <col min="8454" max="8706" width="9.140625" style="1"/>
    <col min="8707" max="8707" width="18.28515625" style="1" customWidth="1"/>
    <col min="8708" max="8708" width="18.7109375" style="1" customWidth="1"/>
    <col min="8709" max="8709" width="14" style="1" customWidth="1"/>
    <col min="8710" max="8962" width="9.140625" style="1"/>
    <col min="8963" max="8963" width="18.28515625" style="1" customWidth="1"/>
    <col min="8964" max="8964" width="18.7109375" style="1" customWidth="1"/>
    <col min="8965" max="8965" width="14" style="1" customWidth="1"/>
    <col min="8966" max="9218" width="9.140625" style="1"/>
    <col min="9219" max="9219" width="18.28515625" style="1" customWidth="1"/>
    <col min="9220" max="9220" width="18.7109375" style="1" customWidth="1"/>
    <col min="9221" max="9221" width="14" style="1" customWidth="1"/>
    <col min="9222" max="9474" width="9.140625" style="1"/>
    <col min="9475" max="9475" width="18.28515625" style="1" customWidth="1"/>
    <col min="9476" max="9476" width="18.7109375" style="1" customWidth="1"/>
    <col min="9477" max="9477" width="14" style="1" customWidth="1"/>
    <col min="9478" max="9730" width="9.140625" style="1"/>
    <col min="9731" max="9731" width="18.28515625" style="1" customWidth="1"/>
    <col min="9732" max="9732" width="18.7109375" style="1" customWidth="1"/>
    <col min="9733" max="9733" width="14" style="1" customWidth="1"/>
    <col min="9734" max="9986" width="9.140625" style="1"/>
    <col min="9987" max="9987" width="18.28515625" style="1" customWidth="1"/>
    <col min="9988" max="9988" width="18.7109375" style="1" customWidth="1"/>
    <col min="9989" max="9989" width="14" style="1" customWidth="1"/>
    <col min="9990" max="10242" width="9.140625" style="1"/>
    <col min="10243" max="10243" width="18.28515625" style="1" customWidth="1"/>
    <col min="10244" max="10244" width="18.7109375" style="1" customWidth="1"/>
    <col min="10245" max="10245" width="14" style="1" customWidth="1"/>
    <col min="10246" max="10498" width="9.140625" style="1"/>
    <col min="10499" max="10499" width="18.28515625" style="1" customWidth="1"/>
    <col min="10500" max="10500" width="18.7109375" style="1" customWidth="1"/>
    <col min="10501" max="10501" width="14" style="1" customWidth="1"/>
    <col min="10502" max="10754" width="9.140625" style="1"/>
    <col min="10755" max="10755" width="18.28515625" style="1" customWidth="1"/>
    <col min="10756" max="10756" width="18.7109375" style="1" customWidth="1"/>
    <col min="10757" max="10757" width="14" style="1" customWidth="1"/>
    <col min="10758" max="11010" width="9.140625" style="1"/>
    <col min="11011" max="11011" width="18.28515625" style="1" customWidth="1"/>
    <col min="11012" max="11012" width="18.7109375" style="1" customWidth="1"/>
    <col min="11013" max="11013" width="14" style="1" customWidth="1"/>
    <col min="11014" max="11266" width="9.140625" style="1"/>
    <col min="11267" max="11267" width="18.28515625" style="1" customWidth="1"/>
    <col min="11268" max="11268" width="18.7109375" style="1" customWidth="1"/>
    <col min="11269" max="11269" width="14" style="1" customWidth="1"/>
    <col min="11270" max="11522" width="9.140625" style="1"/>
    <col min="11523" max="11523" width="18.28515625" style="1" customWidth="1"/>
    <col min="11524" max="11524" width="18.7109375" style="1" customWidth="1"/>
    <col min="11525" max="11525" width="14" style="1" customWidth="1"/>
    <col min="11526" max="11778" width="9.140625" style="1"/>
    <col min="11779" max="11779" width="18.28515625" style="1" customWidth="1"/>
    <col min="11780" max="11780" width="18.7109375" style="1" customWidth="1"/>
    <col min="11781" max="11781" width="14" style="1" customWidth="1"/>
    <col min="11782" max="12034" width="9.140625" style="1"/>
    <col min="12035" max="12035" width="18.28515625" style="1" customWidth="1"/>
    <col min="12036" max="12036" width="18.7109375" style="1" customWidth="1"/>
    <col min="12037" max="12037" width="14" style="1" customWidth="1"/>
    <col min="12038" max="12290" width="9.140625" style="1"/>
    <col min="12291" max="12291" width="18.28515625" style="1" customWidth="1"/>
    <col min="12292" max="12292" width="18.7109375" style="1" customWidth="1"/>
    <col min="12293" max="12293" width="14" style="1" customWidth="1"/>
    <col min="12294" max="12546" width="9.140625" style="1"/>
    <col min="12547" max="12547" width="18.28515625" style="1" customWidth="1"/>
    <col min="12548" max="12548" width="18.7109375" style="1" customWidth="1"/>
    <col min="12549" max="12549" width="14" style="1" customWidth="1"/>
    <col min="12550" max="12802" width="9.140625" style="1"/>
    <col min="12803" max="12803" width="18.28515625" style="1" customWidth="1"/>
    <col min="12804" max="12804" width="18.7109375" style="1" customWidth="1"/>
    <col min="12805" max="12805" width="14" style="1" customWidth="1"/>
    <col min="12806" max="13058" width="9.140625" style="1"/>
    <col min="13059" max="13059" width="18.28515625" style="1" customWidth="1"/>
    <col min="13060" max="13060" width="18.7109375" style="1" customWidth="1"/>
    <col min="13061" max="13061" width="14" style="1" customWidth="1"/>
    <col min="13062" max="13314" width="9.140625" style="1"/>
    <col min="13315" max="13315" width="18.28515625" style="1" customWidth="1"/>
    <col min="13316" max="13316" width="18.7109375" style="1" customWidth="1"/>
    <col min="13317" max="13317" width="14" style="1" customWidth="1"/>
    <col min="13318" max="13570" width="9.140625" style="1"/>
    <col min="13571" max="13571" width="18.28515625" style="1" customWidth="1"/>
    <col min="13572" max="13572" width="18.7109375" style="1" customWidth="1"/>
    <col min="13573" max="13573" width="14" style="1" customWidth="1"/>
    <col min="13574" max="13826" width="9.140625" style="1"/>
    <col min="13827" max="13827" width="18.28515625" style="1" customWidth="1"/>
    <col min="13828" max="13828" width="18.7109375" style="1" customWidth="1"/>
    <col min="13829" max="13829" width="14" style="1" customWidth="1"/>
    <col min="13830" max="14082" width="9.140625" style="1"/>
    <col min="14083" max="14083" width="18.28515625" style="1" customWidth="1"/>
    <col min="14084" max="14084" width="18.7109375" style="1" customWidth="1"/>
    <col min="14085" max="14085" width="14" style="1" customWidth="1"/>
    <col min="14086" max="14338" width="9.140625" style="1"/>
    <col min="14339" max="14339" width="18.28515625" style="1" customWidth="1"/>
    <col min="14340" max="14340" width="18.7109375" style="1" customWidth="1"/>
    <col min="14341" max="14341" width="14" style="1" customWidth="1"/>
    <col min="14342" max="14594" width="9.140625" style="1"/>
    <col min="14595" max="14595" width="18.28515625" style="1" customWidth="1"/>
    <col min="14596" max="14596" width="18.7109375" style="1" customWidth="1"/>
    <col min="14597" max="14597" width="14" style="1" customWidth="1"/>
    <col min="14598" max="14850" width="9.140625" style="1"/>
    <col min="14851" max="14851" width="18.28515625" style="1" customWidth="1"/>
    <col min="14852" max="14852" width="18.7109375" style="1" customWidth="1"/>
    <col min="14853" max="14853" width="14" style="1" customWidth="1"/>
    <col min="14854" max="15106" width="9.140625" style="1"/>
    <col min="15107" max="15107" width="18.28515625" style="1" customWidth="1"/>
    <col min="15108" max="15108" width="18.7109375" style="1" customWidth="1"/>
    <col min="15109" max="15109" width="14" style="1" customWidth="1"/>
    <col min="15110" max="15362" width="9.140625" style="1"/>
    <col min="15363" max="15363" width="18.28515625" style="1" customWidth="1"/>
    <col min="15364" max="15364" width="18.7109375" style="1" customWidth="1"/>
    <col min="15365" max="15365" width="14" style="1" customWidth="1"/>
    <col min="15366" max="15618" width="9.140625" style="1"/>
    <col min="15619" max="15619" width="18.28515625" style="1" customWidth="1"/>
    <col min="15620" max="15620" width="18.7109375" style="1" customWidth="1"/>
    <col min="15621" max="15621" width="14" style="1" customWidth="1"/>
    <col min="15622" max="15874" width="9.140625" style="1"/>
    <col min="15875" max="15875" width="18.28515625" style="1" customWidth="1"/>
    <col min="15876" max="15876" width="18.7109375" style="1" customWidth="1"/>
    <col min="15877" max="15877" width="14" style="1" customWidth="1"/>
    <col min="15878" max="16130" width="9.140625" style="1"/>
    <col min="16131" max="16131" width="18.28515625" style="1" customWidth="1"/>
    <col min="16132" max="16132" width="18.7109375" style="1" customWidth="1"/>
    <col min="16133" max="16133" width="14" style="1" customWidth="1"/>
    <col min="16134" max="16384" width="9.140625" style="1"/>
  </cols>
  <sheetData>
    <row r="1" spans="1:18" ht="43.5" customHeight="1" x14ac:dyDescent="0.4">
      <c r="A1" s="108" t="s">
        <v>77</v>
      </c>
      <c r="B1" s="106"/>
      <c r="C1" s="106"/>
      <c r="D1" s="107"/>
      <c r="E1" s="64"/>
      <c r="F1" s="63" t="s">
        <v>84</v>
      </c>
      <c r="H1" s="64"/>
      <c r="I1" s="64"/>
      <c r="O1" s="25"/>
      <c r="P1" s="25"/>
    </row>
    <row r="2" spans="1:18" ht="15.75" x14ac:dyDescent="0.25">
      <c r="B2" s="64"/>
      <c r="C2" s="64"/>
      <c r="D2" s="71"/>
      <c r="E2" s="64"/>
      <c r="F2" s="64"/>
      <c r="H2" s="65"/>
      <c r="I2" s="65"/>
      <c r="J2" s="65"/>
      <c r="O2" s="25"/>
      <c r="P2" s="25"/>
    </row>
    <row r="3" spans="1:18" s="25" customFormat="1" ht="27" customHeight="1" x14ac:dyDescent="0.35">
      <c r="A3" s="149" t="s">
        <v>30</v>
      </c>
      <c r="B3" s="150" t="s">
        <v>59</v>
      </c>
      <c r="C3" s="151"/>
      <c r="D3" s="152">
        <f>SUM(D4:D14)</f>
        <v>16747</v>
      </c>
      <c r="F3" s="187" t="s">
        <v>7</v>
      </c>
      <c r="G3" s="64"/>
      <c r="H3" s="64"/>
      <c r="I3" s="64"/>
      <c r="J3" s="64"/>
      <c r="K3" s="180"/>
      <c r="L3" s="180"/>
      <c r="M3" s="179"/>
      <c r="N3" s="179"/>
      <c r="O3" s="27"/>
      <c r="P3" s="26"/>
      <c r="Q3" s="28"/>
    </row>
    <row r="4" spans="1:18" ht="15.75" x14ac:dyDescent="0.25">
      <c r="A4" s="109" t="s">
        <v>48</v>
      </c>
      <c r="B4" s="110">
        <v>15</v>
      </c>
      <c r="C4" s="111"/>
      <c r="D4" s="112">
        <f>VLOOKUP(B4,'Cost Details'!A3:B17,2,FALSE)</f>
        <v>11130</v>
      </c>
      <c r="E4" s="113"/>
      <c r="F4" s="188" t="s">
        <v>71</v>
      </c>
      <c r="G4" s="126"/>
      <c r="H4" s="126"/>
      <c r="I4" s="189"/>
      <c r="J4" s="190"/>
      <c r="K4" s="191"/>
      <c r="L4" s="179"/>
      <c r="M4" s="179"/>
      <c r="N4" s="192"/>
      <c r="O4" s="26"/>
      <c r="P4" s="14"/>
    </row>
    <row r="5" spans="1:18" ht="15.75" x14ac:dyDescent="0.25">
      <c r="A5" s="114" t="s">
        <v>50</v>
      </c>
      <c r="B5" s="110" t="s">
        <v>29</v>
      </c>
      <c r="C5" s="111"/>
      <c r="D5" s="112">
        <f>VLOOKUP(B5,'Cost Details'!G22:H23,2,FALSE)</f>
        <v>0</v>
      </c>
      <c r="E5" s="113"/>
      <c r="F5" s="188" t="s">
        <v>47</v>
      </c>
      <c r="G5" s="126"/>
      <c r="H5" s="126"/>
      <c r="I5" s="189"/>
      <c r="J5" s="190"/>
      <c r="K5" s="191"/>
      <c r="L5" s="179"/>
      <c r="M5" s="179"/>
      <c r="N5" s="192"/>
      <c r="O5" s="26"/>
      <c r="P5" s="14"/>
    </row>
    <row r="6" spans="1:18" ht="15.75" x14ac:dyDescent="0.25">
      <c r="A6" s="109" t="s">
        <v>31</v>
      </c>
      <c r="B6" s="110" t="s">
        <v>104</v>
      </c>
      <c r="C6" s="115"/>
      <c r="D6" s="112">
        <f>VLOOKUP(B6,'Cost Details'!C2:D12,2,FALSE)</f>
        <v>2117</v>
      </c>
      <c r="E6" s="113"/>
      <c r="F6" s="193" t="s">
        <v>56</v>
      </c>
      <c r="G6" s="126"/>
      <c r="H6" s="126"/>
      <c r="I6" s="189"/>
      <c r="J6" s="194"/>
      <c r="K6" s="195"/>
      <c r="L6" s="179"/>
      <c r="M6" s="179"/>
      <c r="N6" s="192"/>
      <c r="O6" s="26"/>
      <c r="P6" s="14"/>
    </row>
    <row r="7" spans="1:18" ht="15.75" x14ac:dyDescent="0.25">
      <c r="A7" s="109" t="s">
        <v>6</v>
      </c>
      <c r="B7" s="110" t="s">
        <v>92</v>
      </c>
      <c r="C7" s="111"/>
      <c r="D7" s="112">
        <f>VLOOKUP(B7,'Cost Details'!E2:F11,2,FALSE)</f>
        <v>2600</v>
      </c>
      <c r="E7" s="105"/>
      <c r="F7" s="188"/>
      <c r="G7" s="126"/>
      <c r="H7" s="126"/>
      <c r="I7" s="189"/>
      <c r="J7" s="194"/>
      <c r="K7" s="196"/>
      <c r="L7" s="179"/>
      <c r="M7" s="179"/>
      <c r="N7" s="192"/>
      <c r="O7" s="26"/>
      <c r="P7" s="14"/>
    </row>
    <row r="8" spans="1:18" ht="15.75" x14ac:dyDescent="0.25">
      <c r="A8" s="109" t="s">
        <v>68</v>
      </c>
      <c r="B8" s="116"/>
      <c r="C8" s="117"/>
      <c r="D8" s="118">
        <v>0</v>
      </c>
      <c r="E8" s="105"/>
      <c r="F8" s="193" t="s">
        <v>57</v>
      </c>
      <c r="G8" s="126"/>
      <c r="H8" s="178"/>
      <c r="I8" s="189"/>
      <c r="J8" s="197"/>
      <c r="K8" s="196"/>
      <c r="L8" s="198"/>
      <c r="M8" s="179"/>
      <c r="N8" s="179"/>
      <c r="O8" s="27"/>
      <c r="P8" s="26"/>
      <c r="Q8" s="14"/>
    </row>
    <row r="9" spans="1:18" ht="15.75" x14ac:dyDescent="0.25">
      <c r="A9" s="109" t="s">
        <v>5</v>
      </c>
      <c r="B9" s="110" t="s">
        <v>83</v>
      </c>
      <c r="C9" s="119"/>
      <c r="D9" s="112">
        <f>VLOOKUP(B9,'Cost Details'!G2:H4,2,FALSE)</f>
        <v>0</v>
      </c>
      <c r="E9" s="113"/>
      <c r="F9" s="188"/>
      <c r="G9" s="179"/>
      <c r="H9" s="179"/>
      <c r="I9" s="174"/>
      <c r="J9" s="179"/>
      <c r="K9" s="199"/>
      <c r="L9" s="200"/>
      <c r="M9" s="179"/>
      <c r="N9" s="179"/>
      <c r="O9" s="30"/>
      <c r="P9" s="26"/>
      <c r="Q9" s="13"/>
      <c r="R9" s="11"/>
    </row>
    <row r="10" spans="1:18" ht="15.75" x14ac:dyDescent="0.25">
      <c r="A10" s="120" t="s">
        <v>61</v>
      </c>
      <c r="B10" s="121"/>
      <c r="C10" s="111"/>
      <c r="D10" s="112">
        <f>B4*15</f>
        <v>225</v>
      </c>
      <c r="E10" s="113"/>
      <c r="F10" s="121" t="s">
        <v>8</v>
      </c>
      <c r="G10" s="179"/>
      <c r="H10" s="179"/>
      <c r="I10" s="174"/>
      <c r="J10" s="179"/>
      <c r="K10" s="199"/>
      <c r="L10" s="200"/>
      <c r="M10" s="179"/>
      <c r="N10" s="179"/>
      <c r="O10" s="30"/>
      <c r="P10" s="26"/>
      <c r="Q10" s="13"/>
      <c r="R10" s="11"/>
    </row>
    <row r="11" spans="1:18" ht="15.75" x14ac:dyDescent="0.25">
      <c r="A11" s="109" t="s">
        <v>14</v>
      </c>
      <c r="B11" s="122" t="s">
        <v>15</v>
      </c>
      <c r="C11" s="117"/>
      <c r="D11" s="112">
        <f>VLOOKUP(B11,'Cost Details'!I2:J3,2,FALSE)</f>
        <v>0</v>
      </c>
      <c r="E11" s="105"/>
      <c r="F11" s="121" t="s">
        <v>55</v>
      </c>
      <c r="G11" s="179"/>
      <c r="H11" s="179"/>
      <c r="I11" s="174"/>
      <c r="J11" s="179"/>
      <c r="K11" s="199"/>
      <c r="L11" s="200"/>
      <c r="M11" s="179"/>
      <c r="N11" s="179"/>
      <c r="O11" s="30"/>
      <c r="P11" s="26"/>
      <c r="Q11" s="13"/>
      <c r="R11" s="11"/>
    </row>
    <row r="12" spans="1:18" ht="15.75" x14ac:dyDescent="0.25">
      <c r="A12" s="120" t="s">
        <v>4</v>
      </c>
      <c r="B12" s="116"/>
      <c r="C12" s="120"/>
      <c r="D12" s="112">
        <v>75</v>
      </c>
      <c r="E12" s="113"/>
      <c r="F12" s="121"/>
      <c r="G12" s="179"/>
      <c r="H12" s="179"/>
      <c r="I12" s="174"/>
      <c r="J12" s="179"/>
      <c r="K12" s="199"/>
      <c r="L12" s="200"/>
      <c r="M12" s="179"/>
      <c r="N12" s="179"/>
      <c r="O12" s="30"/>
      <c r="P12" s="26"/>
      <c r="Q12" s="13"/>
      <c r="R12" s="11"/>
    </row>
    <row r="13" spans="1:18" ht="15.75" x14ac:dyDescent="0.25">
      <c r="A13" s="109" t="s">
        <v>111</v>
      </c>
      <c r="B13" s="176"/>
      <c r="C13" s="120"/>
      <c r="D13" s="118">
        <v>0</v>
      </c>
      <c r="E13" s="113"/>
      <c r="F13" s="121" t="s">
        <v>112</v>
      </c>
      <c r="G13" s="179"/>
      <c r="H13" s="179"/>
      <c r="I13" s="174"/>
      <c r="J13" s="179"/>
      <c r="K13" s="199"/>
      <c r="L13" s="200"/>
      <c r="M13" s="179"/>
      <c r="N13" s="179"/>
      <c r="O13" s="30"/>
      <c r="P13" s="26"/>
      <c r="Q13" s="13"/>
      <c r="R13" s="11"/>
    </row>
    <row r="14" spans="1:18" ht="15.75" x14ac:dyDescent="0.25">
      <c r="A14" s="123" t="s">
        <v>38</v>
      </c>
      <c r="B14" s="124"/>
      <c r="C14" s="120"/>
      <c r="D14" s="118">
        <v>600</v>
      </c>
      <c r="E14" s="105"/>
      <c r="F14" s="121" t="s">
        <v>100</v>
      </c>
      <c r="G14" s="179"/>
      <c r="H14" s="179"/>
      <c r="I14" s="174"/>
      <c r="J14" s="179"/>
      <c r="K14" s="199"/>
      <c r="L14" s="200"/>
      <c r="M14" s="179"/>
      <c r="N14" s="179"/>
      <c r="O14" s="30"/>
      <c r="P14" s="26"/>
      <c r="Q14" s="13"/>
      <c r="R14" s="11"/>
    </row>
    <row r="15" spans="1:18" ht="15.75" x14ac:dyDescent="0.25">
      <c r="A15" s="109"/>
      <c r="B15" s="125"/>
      <c r="C15" s="109"/>
      <c r="D15" s="134"/>
      <c r="E15" s="105"/>
      <c r="F15" s="121"/>
      <c r="G15" s="179"/>
      <c r="H15" s="179"/>
      <c r="I15" s="174"/>
      <c r="J15" s="179"/>
      <c r="K15" s="199"/>
      <c r="L15" s="200"/>
      <c r="M15" s="179"/>
      <c r="N15" s="179"/>
      <c r="O15" s="30"/>
      <c r="P15" s="26"/>
      <c r="Q15" s="13"/>
      <c r="R15" s="11"/>
    </row>
    <row r="16" spans="1:18" s="25" customFormat="1" ht="27.75" customHeight="1" x14ac:dyDescent="0.35">
      <c r="A16" s="149" t="s">
        <v>32</v>
      </c>
      <c r="B16" s="153"/>
      <c r="C16" s="151"/>
      <c r="D16" s="156">
        <f>SUM(D17:D23)</f>
        <v>0</v>
      </c>
      <c r="F16" s="201" t="s">
        <v>54</v>
      </c>
      <c r="G16" s="202"/>
      <c r="H16" s="202"/>
      <c r="I16" s="174"/>
      <c r="J16" s="179"/>
      <c r="K16" s="199"/>
      <c r="L16" s="200"/>
      <c r="M16" s="179"/>
      <c r="N16" s="179"/>
      <c r="O16" s="30"/>
      <c r="P16" s="26"/>
      <c r="Q16" s="132"/>
      <c r="R16" s="40"/>
    </row>
    <row r="17" spans="1:18" ht="15.75" x14ac:dyDescent="0.25">
      <c r="A17" s="104" t="s">
        <v>37</v>
      </c>
      <c r="B17" s="126"/>
      <c r="C17" s="127"/>
      <c r="D17" s="128">
        <v>0</v>
      </c>
      <c r="E17" s="105"/>
      <c r="F17" s="121" t="s">
        <v>73</v>
      </c>
      <c r="G17" s="179"/>
      <c r="H17" s="179"/>
      <c r="I17" s="174"/>
      <c r="J17" s="179"/>
      <c r="K17" s="199"/>
      <c r="L17" s="200"/>
      <c r="M17" s="179"/>
      <c r="N17" s="179"/>
      <c r="O17" s="30"/>
      <c r="P17" s="26"/>
      <c r="Q17" s="13"/>
      <c r="R17" s="11"/>
    </row>
    <row r="18" spans="1:18" ht="15.75" x14ac:dyDescent="0.25">
      <c r="A18" s="104" t="s">
        <v>72</v>
      </c>
      <c r="B18" s="126"/>
      <c r="C18" s="127"/>
      <c r="D18" s="128">
        <v>0</v>
      </c>
      <c r="E18" s="105"/>
      <c r="F18" s="121" t="s">
        <v>74</v>
      </c>
      <c r="G18" s="179"/>
      <c r="H18" s="179"/>
      <c r="I18" s="174"/>
      <c r="J18" s="179"/>
      <c r="K18" s="199"/>
      <c r="L18" s="200"/>
      <c r="M18" s="179"/>
      <c r="N18" s="179"/>
      <c r="O18" s="30"/>
      <c r="P18" s="26"/>
      <c r="Q18" s="13"/>
      <c r="R18" s="11"/>
    </row>
    <row r="19" spans="1:18" ht="15.75" x14ac:dyDescent="0.25">
      <c r="A19" s="120" t="s">
        <v>33</v>
      </c>
      <c r="B19" s="126"/>
      <c r="C19" s="127"/>
      <c r="D19" s="128">
        <v>0</v>
      </c>
      <c r="E19" s="105"/>
      <c r="F19" s="203">
        <v>480</v>
      </c>
      <c r="G19" s="179"/>
      <c r="H19" s="179"/>
      <c r="I19" s="174"/>
      <c r="J19" s="179"/>
      <c r="K19" s="199"/>
      <c r="L19" s="200"/>
      <c r="M19" s="179"/>
      <c r="N19" s="179"/>
      <c r="O19" s="30"/>
      <c r="P19" s="26"/>
      <c r="Q19" s="13"/>
      <c r="R19" s="11"/>
    </row>
    <row r="20" spans="1:18" ht="15.75" x14ac:dyDescent="0.25">
      <c r="A20" s="104" t="s">
        <v>44</v>
      </c>
      <c r="B20" s="126"/>
      <c r="C20" s="127"/>
      <c r="D20" s="128">
        <v>0</v>
      </c>
      <c r="E20" s="105"/>
      <c r="F20" s="203">
        <v>240</v>
      </c>
      <c r="G20" s="179"/>
      <c r="H20" s="179"/>
      <c r="I20" s="174"/>
      <c r="J20" s="179"/>
      <c r="K20" s="199"/>
      <c r="L20" s="200"/>
      <c r="M20" s="179"/>
      <c r="N20" s="179"/>
      <c r="O20" s="30"/>
      <c r="P20" s="26"/>
      <c r="Q20" s="13"/>
      <c r="R20" s="11"/>
    </row>
    <row r="21" spans="1:18" ht="15.75" x14ac:dyDescent="0.25">
      <c r="A21" s="104" t="s">
        <v>43</v>
      </c>
      <c r="B21" s="125"/>
      <c r="C21" s="127"/>
      <c r="D21" s="128">
        <v>0</v>
      </c>
      <c r="E21" s="105"/>
      <c r="F21" s="121" t="s">
        <v>75</v>
      </c>
      <c r="G21" s="179"/>
      <c r="H21" s="179"/>
      <c r="I21" s="174"/>
      <c r="J21" s="179"/>
      <c r="K21" s="199"/>
      <c r="L21" s="200"/>
      <c r="M21" s="179"/>
      <c r="N21" s="179"/>
      <c r="O21" s="30"/>
      <c r="P21" s="26"/>
      <c r="Q21" s="13"/>
      <c r="R21" s="11"/>
    </row>
    <row r="22" spans="1:18" ht="15.75" x14ac:dyDescent="0.25">
      <c r="A22" s="104" t="s">
        <v>34</v>
      </c>
      <c r="B22" s="125"/>
      <c r="C22" s="127"/>
      <c r="D22" s="128">
        <v>0</v>
      </c>
      <c r="E22" s="105"/>
      <c r="F22" s="203">
        <v>240</v>
      </c>
      <c r="G22" s="179"/>
      <c r="H22" s="186"/>
      <c r="I22" s="186"/>
      <c r="J22" s="186"/>
      <c r="K22" s="186"/>
      <c r="L22" s="200"/>
      <c r="M22" s="179"/>
      <c r="N22" s="179"/>
      <c r="O22" s="30"/>
      <c r="P22" s="26"/>
      <c r="Q22" s="13"/>
      <c r="R22" s="11"/>
    </row>
    <row r="23" spans="1:18" ht="15.75" x14ac:dyDescent="0.25">
      <c r="A23" s="104" t="s">
        <v>35</v>
      </c>
      <c r="B23" s="126"/>
      <c r="C23" s="127"/>
      <c r="D23" s="128">
        <v>0</v>
      </c>
      <c r="E23" s="105"/>
      <c r="F23" s="203">
        <v>240</v>
      </c>
      <c r="G23" s="178"/>
      <c r="H23" s="186"/>
      <c r="I23" s="186"/>
      <c r="J23" s="186"/>
      <c r="K23" s="186"/>
      <c r="L23" s="200"/>
      <c r="M23" s="179"/>
      <c r="N23" s="179"/>
      <c r="O23" s="30"/>
      <c r="P23" s="26"/>
      <c r="Q23" s="13"/>
      <c r="R23" s="11"/>
    </row>
    <row r="24" spans="1:18" ht="15.75" x14ac:dyDescent="0.25">
      <c r="A24" s="109"/>
      <c r="B24" s="125"/>
      <c r="C24" s="109"/>
      <c r="D24" s="134"/>
      <c r="E24" s="105"/>
      <c r="F24" s="125"/>
      <c r="G24" s="178"/>
      <c r="H24" s="204"/>
      <c r="I24" s="204"/>
      <c r="J24" s="186"/>
      <c r="K24" s="178"/>
      <c r="L24" s="200"/>
      <c r="M24" s="179"/>
      <c r="N24" s="179"/>
      <c r="O24" s="30"/>
      <c r="P24" s="26"/>
      <c r="Q24" s="13"/>
      <c r="R24" s="11"/>
    </row>
    <row r="25" spans="1:18" s="25" customFormat="1" ht="30.75" customHeight="1" x14ac:dyDescent="0.35">
      <c r="A25" s="149" t="s">
        <v>36</v>
      </c>
      <c r="B25" s="154" t="s">
        <v>59</v>
      </c>
      <c r="C25" s="155"/>
      <c r="D25" s="158">
        <f>SUM(D26:D27)</f>
        <v>0</v>
      </c>
      <c r="F25" s="187" t="s">
        <v>7</v>
      </c>
      <c r="G25" s="71"/>
      <c r="H25" s="71"/>
      <c r="I25" s="71"/>
      <c r="J25" s="205"/>
      <c r="K25" s="71"/>
      <c r="L25" s="200"/>
      <c r="M25" s="179"/>
      <c r="N25" s="179"/>
      <c r="O25" s="30"/>
      <c r="P25" s="26"/>
      <c r="Q25" s="132"/>
      <c r="R25" s="40"/>
    </row>
    <row r="26" spans="1:18" ht="15.75" x14ac:dyDescent="0.25">
      <c r="A26" s="109" t="s">
        <v>25</v>
      </c>
      <c r="B26" s="129" t="s">
        <v>29</v>
      </c>
      <c r="C26" s="148"/>
      <c r="D26" s="135">
        <f>VLOOKUP(B26,'Cost Details'!O2:Q9,3,FALSE)</f>
        <v>0</v>
      </c>
      <c r="E26" s="105"/>
      <c r="F26" s="206" t="s">
        <v>58</v>
      </c>
      <c r="G26" s="178"/>
      <c r="H26" s="186"/>
      <c r="I26" s="186"/>
      <c r="J26" s="186"/>
      <c r="K26" s="178"/>
      <c r="L26" s="179"/>
      <c r="M26" s="174"/>
      <c r="N26" s="179"/>
      <c r="O26" s="13"/>
      <c r="P26" s="11"/>
    </row>
    <row r="27" spans="1:18" ht="15.75" x14ac:dyDescent="0.25">
      <c r="A27" s="109" t="s">
        <v>65</v>
      </c>
      <c r="B27" s="147"/>
      <c r="C27" s="109"/>
      <c r="D27" s="175">
        <v>0</v>
      </c>
      <c r="E27" s="105"/>
      <c r="F27" s="206"/>
      <c r="G27" s="178"/>
      <c r="H27" s="186"/>
      <c r="I27" s="186"/>
      <c r="J27" s="186"/>
      <c r="K27" s="178"/>
      <c r="L27" s="179"/>
      <c r="M27" s="174"/>
      <c r="N27" s="179"/>
      <c r="O27" s="13"/>
      <c r="P27" s="11"/>
    </row>
    <row r="28" spans="1:18" ht="15.75" x14ac:dyDescent="0.25">
      <c r="A28" s="109"/>
      <c r="B28" s="125"/>
      <c r="C28" s="120"/>
      <c r="D28" s="134"/>
      <c r="E28" s="105"/>
      <c r="F28" s="125"/>
      <c r="G28" s="179"/>
      <c r="H28" s="186"/>
      <c r="I28" s="186"/>
      <c r="J28" s="186"/>
      <c r="K28" s="178"/>
      <c r="L28" s="179"/>
      <c r="M28" s="179"/>
      <c r="N28" s="179"/>
    </row>
    <row r="29" spans="1:18" s="25" customFormat="1" ht="30" customHeight="1" x14ac:dyDescent="0.35">
      <c r="A29" s="150" t="s">
        <v>67</v>
      </c>
      <c r="B29" s="153"/>
      <c r="C29" s="157"/>
      <c r="D29" s="152">
        <f>SUM(D30:D35)</f>
        <v>0</v>
      </c>
      <c r="F29" s="26"/>
      <c r="G29" s="29"/>
      <c r="H29" s="170"/>
      <c r="I29" s="171"/>
      <c r="J29" s="26"/>
      <c r="K29" s="133"/>
      <c r="L29" s="26"/>
      <c r="M29" s="26"/>
      <c r="N29" s="26"/>
    </row>
    <row r="30" spans="1:18" ht="15.75" x14ac:dyDescent="0.25">
      <c r="A30" s="120" t="s">
        <v>40</v>
      </c>
      <c r="B30" s="125"/>
      <c r="C30" s="120"/>
      <c r="D30" s="128">
        <v>0</v>
      </c>
      <c r="E30" s="105"/>
      <c r="F30" s="6"/>
      <c r="G30" s="212" t="s">
        <v>85</v>
      </c>
      <c r="H30" s="26"/>
      <c r="I30" s="6"/>
      <c r="J30" s="171"/>
      <c r="K30" s="101"/>
      <c r="L30" s="26"/>
      <c r="M30" s="26"/>
      <c r="N30" s="26"/>
    </row>
    <row r="31" spans="1:18" ht="15.75" x14ac:dyDescent="0.25">
      <c r="A31" s="120" t="s">
        <v>39</v>
      </c>
      <c r="B31" s="125"/>
      <c r="C31" s="120"/>
      <c r="D31" s="128">
        <v>0</v>
      </c>
      <c r="E31" s="105"/>
      <c r="F31" s="6"/>
      <c r="G31" s="216">
        <v>1</v>
      </c>
      <c r="H31" s="33" t="str">
        <f>HYPERLINK("http://www.xe.com/currencyconverter/convert/?Amount="&amp;G31&amp;"&amp;From=USD&amp;To=CAD","Convert USD to CAD")</f>
        <v>Convert USD to CAD</v>
      </c>
      <c r="I31" s="210"/>
      <c r="J31" s="170"/>
      <c r="K31" s="101"/>
      <c r="L31" s="26"/>
      <c r="M31" s="26"/>
      <c r="N31" s="26"/>
      <c r="O31" s="26"/>
      <c r="P31" s="26"/>
    </row>
    <row r="32" spans="1:18" ht="15.75" x14ac:dyDescent="0.25">
      <c r="A32" s="120" t="s">
        <v>66</v>
      </c>
      <c r="B32" s="125"/>
      <c r="C32" s="120"/>
      <c r="D32" s="128">
        <v>0</v>
      </c>
      <c r="E32" s="105"/>
      <c r="F32" s="38"/>
      <c r="G32" s="213"/>
      <c r="H32" s="179"/>
      <c r="I32" s="213"/>
      <c r="J32" s="213"/>
      <c r="K32" s="178"/>
      <c r="L32" s="180"/>
      <c r="M32" s="180"/>
      <c r="N32" s="26"/>
      <c r="O32" s="26"/>
      <c r="P32" s="26"/>
    </row>
    <row r="33" spans="1:16" ht="15.75" x14ac:dyDescent="0.25">
      <c r="A33" s="120" t="s">
        <v>41</v>
      </c>
      <c r="B33" s="125"/>
      <c r="C33" s="120"/>
      <c r="D33" s="128">
        <v>0</v>
      </c>
      <c r="E33" s="105"/>
      <c r="F33" s="30"/>
      <c r="G33" s="179"/>
      <c r="H33" s="181"/>
      <c r="I33" s="213"/>
      <c r="J33" s="213"/>
      <c r="K33" s="178"/>
      <c r="L33" s="182"/>
      <c r="M33" s="183"/>
      <c r="N33" s="26"/>
      <c r="O33" s="26"/>
      <c r="P33" s="26"/>
    </row>
    <row r="34" spans="1:16" ht="15.75" x14ac:dyDescent="0.25">
      <c r="A34" s="120" t="s">
        <v>3</v>
      </c>
      <c r="B34" s="116"/>
      <c r="C34" s="131"/>
      <c r="D34" s="128">
        <v>0</v>
      </c>
      <c r="E34" s="105"/>
      <c r="F34" s="130"/>
      <c r="G34" s="184"/>
      <c r="H34" s="185"/>
      <c r="I34" s="185"/>
      <c r="J34" s="214"/>
      <c r="K34" s="178"/>
      <c r="L34" s="182"/>
      <c r="M34" s="183"/>
      <c r="N34" s="26"/>
      <c r="O34" s="26"/>
      <c r="P34" s="26"/>
    </row>
    <row r="35" spans="1:16" ht="15.75" x14ac:dyDescent="0.25">
      <c r="A35" s="120" t="s">
        <v>42</v>
      </c>
      <c r="B35" s="124"/>
      <c r="C35" s="131"/>
      <c r="D35" s="128">
        <v>0</v>
      </c>
      <c r="E35" s="105"/>
      <c r="F35" s="69"/>
      <c r="G35" s="184"/>
      <c r="H35" s="185"/>
      <c r="I35" s="185"/>
      <c r="J35" s="214"/>
      <c r="K35" s="178"/>
      <c r="L35" s="182"/>
      <c r="M35" s="183"/>
      <c r="N35" s="26"/>
      <c r="O35" s="26"/>
      <c r="P35" s="26"/>
    </row>
    <row r="36" spans="1:16" ht="30.75" customHeight="1" x14ac:dyDescent="0.4">
      <c r="A36" s="109"/>
      <c r="B36" s="125"/>
      <c r="C36" s="109"/>
      <c r="D36" s="165"/>
      <c r="E36" s="166"/>
      <c r="F36" s="215"/>
      <c r="G36" s="34"/>
      <c r="H36" s="171"/>
      <c r="I36" s="171"/>
      <c r="J36" s="171"/>
      <c r="K36" s="101"/>
      <c r="L36" s="25"/>
      <c r="M36" s="25"/>
      <c r="N36" s="25"/>
      <c r="O36" s="25"/>
      <c r="P36" s="25"/>
    </row>
    <row r="37" spans="1:16" ht="38.25" customHeight="1" x14ac:dyDescent="0.4">
      <c r="A37" s="136" t="s">
        <v>69</v>
      </c>
      <c r="B37" s="137"/>
      <c r="C37" s="138"/>
      <c r="D37" s="159">
        <f>D3-D25</f>
        <v>16747</v>
      </c>
      <c r="E37" s="168"/>
      <c r="F37" s="217" t="str">
        <f>HYPERLINK("http://www.xe.com/currencyconverter/convert/?Amount="&amp;D37&amp;"&amp;From=CAD&amp;To=USD","Convert TWU Net Cost to USD")</f>
        <v>Convert TWU Net Cost to USD</v>
      </c>
      <c r="G37" s="32"/>
      <c r="H37" s="26"/>
      <c r="I37" s="26"/>
      <c r="J37" s="26"/>
      <c r="K37" s="25"/>
      <c r="L37" s="25"/>
      <c r="M37" s="25"/>
      <c r="N37" s="25"/>
      <c r="O37" s="25"/>
      <c r="P37" s="25"/>
    </row>
    <row r="38" spans="1:16" ht="37.5" customHeight="1" x14ac:dyDescent="0.4">
      <c r="A38" s="160" t="s">
        <v>70</v>
      </c>
      <c r="B38" s="162"/>
      <c r="C38" s="162"/>
      <c r="D38" s="161">
        <f>(D3+D16)-(D25+D29)</f>
        <v>16747</v>
      </c>
      <c r="E38" s="167"/>
      <c r="F38" s="218" t="str">
        <f>HYPERLINK("http://www.xe.com/currencyconverter/convert/?Amount="&amp;D38&amp;"&amp;From=CAD&amp;To=USD","Convert Grand Total to USD")</f>
        <v>Convert Grand Total to USD</v>
      </c>
      <c r="G38" s="32"/>
      <c r="H38" s="26"/>
      <c r="I38" s="26"/>
      <c r="J38" s="26"/>
      <c r="K38" s="25"/>
      <c r="L38" s="25"/>
      <c r="M38" s="25"/>
      <c r="N38" s="25"/>
      <c r="O38" s="25"/>
      <c r="P38" s="25"/>
    </row>
    <row r="39" spans="1:16" ht="15.75" x14ac:dyDescent="0.25">
      <c r="B39" s="94"/>
      <c r="C39" s="91"/>
      <c r="D39" s="73"/>
      <c r="E39" s="40"/>
      <c r="F39" s="27"/>
      <c r="G39" s="32"/>
      <c r="H39" s="26"/>
      <c r="I39" s="26"/>
      <c r="J39" s="26"/>
      <c r="K39" s="25"/>
      <c r="L39" s="25"/>
      <c r="M39" s="25"/>
      <c r="N39" s="25"/>
      <c r="O39" s="25"/>
      <c r="P39" s="25"/>
    </row>
    <row r="40" spans="1:16" ht="15.75" x14ac:dyDescent="0.25">
      <c r="B40" s="91"/>
      <c r="C40" s="93"/>
      <c r="D40" s="92"/>
      <c r="E40" s="40"/>
      <c r="F40" s="28"/>
      <c r="G40" s="40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.75" x14ac:dyDescent="0.25">
      <c r="B41" s="93"/>
      <c r="C41" s="74"/>
      <c r="D41" s="73"/>
      <c r="E41" s="40"/>
      <c r="F41" s="35"/>
      <c r="G41" s="40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.75" x14ac:dyDescent="0.25">
      <c r="B42" s="74"/>
      <c r="C42" s="93"/>
      <c r="D42" s="95"/>
      <c r="E42" s="96"/>
      <c r="F42" s="31"/>
      <c r="G42" s="40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.75" x14ac:dyDescent="0.25">
      <c r="B43" s="93"/>
      <c r="C43" s="93"/>
      <c r="D43" s="100"/>
      <c r="E43" s="96"/>
      <c r="F43" s="31"/>
      <c r="G43" s="40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.75" x14ac:dyDescent="0.25">
      <c r="B44" s="93"/>
      <c r="C44" s="93"/>
      <c r="D44" s="100"/>
      <c r="E44" s="40"/>
      <c r="F44" s="40"/>
      <c r="G44" s="40"/>
      <c r="H44" s="25"/>
      <c r="I44" s="25"/>
      <c r="J44" s="25"/>
      <c r="K44" s="36"/>
      <c r="L44" s="25"/>
      <c r="M44" s="25"/>
      <c r="N44" s="25"/>
      <c r="O44" s="25"/>
      <c r="P44" s="25"/>
    </row>
    <row r="45" spans="1:16" ht="15.75" x14ac:dyDescent="0.25">
      <c r="B45" s="93"/>
      <c r="C45" s="93"/>
      <c r="D45" s="100"/>
      <c r="E45" s="40"/>
      <c r="F45" s="40"/>
      <c r="G45" s="40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.75" customHeight="1" x14ac:dyDescent="0.25">
      <c r="B46" s="93"/>
      <c r="C46" s="93"/>
      <c r="D46" s="100"/>
      <c r="E46" s="40"/>
      <c r="F46" s="40"/>
      <c r="G46" s="40"/>
      <c r="H46" s="39"/>
      <c r="I46" s="40"/>
      <c r="J46" s="221"/>
      <c r="K46" s="220"/>
      <c r="L46" s="220"/>
      <c r="M46" s="220"/>
      <c r="N46" s="220"/>
      <c r="O46" s="220"/>
      <c r="P46" s="25"/>
    </row>
    <row r="47" spans="1:16" ht="15.75" x14ac:dyDescent="0.25">
      <c r="B47" s="93"/>
      <c r="C47" s="94"/>
      <c r="D47" s="100"/>
      <c r="E47" s="40"/>
      <c r="F47" s="11"/>
      <c r="G47" s="40"/>
      <c r="H47" s="39"/>
      <c r="I47" s="40"/>
      <c r="J47" s="221"/>
      <c r="K47" s="220"/>
      <c r="L47" s="220"/>
      <c r="M47" s="220"/>
      <c r="N47" s="220"/>
      <c r="O47" s="220"/>
      <c r="P47" s="25"/>
    </row>
    <row r="48" spans="1:16" ht="15.75" x14ac:dyDescent="0.25">
      <c r="B48" s="94"/>
      <c r="C48" s="93"/>
      <c r="D48" s="100"/>
      <c r="E48" s="40"/>
      <c r="F48" s="40"/>
      <c r="G48" s="40"/>
      <c r="H48" s="39"/>
      <c r="I48" s="40"/>
      <c r="J48" s="41"/>
      <c r="K48" s="42"/>
      <c r="L48" s="43"/>
      <c r="M48" s="43"/>
      <c r="N48" s="44"/>
      <c r="O48" s="44"/>
      <c r="P48" s="25"/>
    </row>
    <row r="49" spans="2:16" ht="15.75" x14ac:dyDescent="0.25">
      <c r="B49" s="93"/>
      <c r="C49" s="87"/>
      <c r="D49" s="72"/>
      <c r="E49" s="40"/>
      <c r="F49" s="40"/>
      <c r="G49" s="39"/>
      <c r="H49" s="39"/>
      <c r="I49" s="40"/>
      <c r="J49" s="41"/>
      <c r="K49" s="42"/>
      <c r="L49" s="43"/>
      <c r="M49" s="43"/>
      <c r="N49" s="44"/>
      <c r="O49" s="44"/>
      <c r="P49" s="25"/>
    </row>
    <row r="50" spans="2:16" ht="15.75" x14ac:dyDescent="0.25">
      <c r="B50" s="87"/>
      <c r="C50" s="37"/>
      <c r="D50" s="92"/>
      <c r="E50" s="40"/>
      <c r="F50" s="40"/>
      <c r="G50" s="39"/>
      <c r="H50" s="39"/>
      <c r="I50" s="40"/>
      <c r="J50" s="41"/>
      <c r="K50" s="46"/>
      <c r="L50" s="43"/>
      <c r="M50" s="47"/>
      <c r="N50" s="48"/>
      <c r="O50" s="48"/>
      <c r="P50" s="25"/>
    </row>
    <row r="51" spans="2:16" ht="15.75" x14ac:dyDescent="0.25">
      <c r="B51" s="37"/>
      <c r="C51" s="37"/>
      <c r="D51" s="95"/>
      <c r="E51" s="40"/>
      <c r="F51" s="40"/>
      <c r="G51" s="39"/>
      <c r="H51" s="39"/>
      <c r="I51" s="40"/>
      <c r="J51" s="41"/>
      <c r="K51" s="49"/>
      <c r="L51" s="43"/>
      <c r="M51" s="47"/>
      <c r="N51" s="48"/>
      <c r="O51" s="48"/>
      <c r="P51" s="25"/>
    </row>
    <row r="52" spans="2:16" ht="16.5" customHeight="1" x14ac:dyDescent="0.25">
      <c r="B52" s="37"/>
      <c r="C52" s="37"/>
      <c r="D52" s="97"/>
      <c r="E52" s="40"/>
      <c r="F52" s="40"/>
      <c r="G52" s="50"/>
      <c r="H52" s="50"/>
      <c r="I52" s="40"/>
      <c r="J52" s="41"/>
      <c r="K52" s="222"/>
      <c r="L52" s="223"/>
      <c r="M52" s="223"/>
      <c r="N52" s="223"/>
      <c r="O52" s="223"/>
      <c r="P52" s="25"/>
    </row>
    <row r="53" spans="2:16" ht="15.75" x14ac:dyDescent="0.25">
      <c r="B53" s="40"/>
      <c r="C53" s="40"/>
      <c r="D53" s="9"/>
      <c r="E53" s="40"/>
      <c r="F53" s="45"/>
      <c r="G53" s="52"/>
      <c r="H53" s="52"/>
      <c r="I53" s="40"/>
      <c r="J53" s="41"/>
      <c r="K53" s="46"/>
      <c r="L53" s="43"/>
      <c r="M53" s="43"/>
      <c r="N53" s="44"/>
      <c r="O53" s="44"/>
      <c r="P53" s="25"/>
    </row>
    <row r="54" spans="2:16" ht="15.75" x14ac:dyDescent="0.25">
      <c r="B54" s="98"/>
      <c r="C54" s="98"/>
      <c r="D54" s="99"/>
      <c r="E54" s="40"/>
      <c r="F54" s="38"/>
      <c r="G54" s="39"/>
      <c r="H54" s="39"/>
      <c r="I54" s="40"/>
      <c r="J54" s="53"/>
      <c r="K54" s="54"/>
      <c r="L54" s="55"/>
      <c r="M54" s="56"/>
      <c r="N54" s="57"/>
      <c r="O54" s="57"/>
      <c r="P54" s="25"/>
    </row>
    <row r="55" spans="2:16" ht="15.75" x14ac:dyDescent="0.25">
      <c r="B55" s="98"/>
      <c r="C55" s="98"/>
      <c r="D55" s="99"/>
      <c r="E55" s="40"/>
      <c r="F55" s="38"/>
      <c r="G55" s="39"/>
      <c r="H55" s="39"/>
      <c r="I55" s="40"/>
      <c r="J55" s="58"/>
      <c r="K55" s="58"/>
      <c r="L55" s="58"/>
      <c r="M55" s="58"/>
      <c r="N55" s="58"/>
      <c r="O55" s="58"/>
      <c r="P55" s="25"/>
    </row>
    <row r="56" spans="2:16" ht="15.75" x14ac:dyDescent="0.25">
      <c r="B56" s="2"/>
      <c r="C56" s="2"/>
      <c r="D56" s="3"/>
      <c r="E56" s="25"/>
      <c r="F56" s="38"/>
      <c r="G56" s="39"/>
      <c r="H56" s="39"/>
      <c r="I56" s="40"/>
      <c r="J56" s="59"/>
      <c r="K56" s="58"/>
      <c r="L56" s="58"/>
      <c r="M56" s="58"/>
      <c r="N56" s="58"/>
      <c r="O56" s="58"/>
      <c r="P56" s="25"/>
    </row>
    <row r="57" spans="2:16" ht="15.75" x14ac:dyDescent="0.25">
      <c r="B57" s="2"/>
      <c r="C57" s="2"/>
      <c r="D57" s="3"/>
      <c r="E57" s="25"/>
      <c r="F57" s="45"/>
      <c r="G57" s="39"/>
      <c r="H57" s="39"/>
      <c r="I57" s="40"/>
      <c r="J57" s="60"/>
      <c r="K57" s="58"/>
      <c r="L57" s="58"/>
      <c r="M57" s="58"/>
      <c r="N57" s="58"/>
      <c r="O57" s="58"/>
      <c r="P57" s="25"/>
    </row>
    <row r="58" spans="2:16" ht="15.75" x14ac:dyDescent="0.25">
      <c r="D58" s="3"/>
      <c r="E58" s="25"/>
      <c r="F58" s="61"/>
      <c r="G58" s="52"/>
      <c r="H58" s="52"/>
      <c r="I58" s="40"/>
      <c r="J58" s="59"/>
      <c r="K58" s="58"/>
      <c r="L58" s="58"/>
      <c r="M58" s="58"/>
      <c r="N58" s="58"/>
      <c r="O58" s="58"/>
      <c r="P58" s="25"/>
    </row>
    <row r="59" spans="2:16" ht="15.75" x14ac:dyDescent="0.25">
      <c r="D59" s="3"/>
      <c r="E59" s="25"/>
      <c r="F59" s="38"/>
      <c r="G59" s="39"/>
      <c r="H59" s="39"/>
      <c r="I59" s="40"/>
      <c r="J59" s="62"/>
      <c r="K59" s="58"/>
      <c r="L59" s="58"/>
      <c r="M59" s="58"/>
      <c r="N59" s="58"/>
      <c r="O59" s="58"/>
      <c r="P59" s="25"/>
    </row>
    <row r="60" spans="2:16" ht="15.75" x14ac:dyDescent="0.25">
      <c r="D60" s="5"/>
      <c r="E60" s="25"/>
      <c r="F60" s="38"/>
      <c r="G60" s="39"/>
      <c r="H60" s="39"/>
      <c r="I60" s="40"/>
      <c r="J60" s="59"/>
      <c r="K60" s="58"/>
      <c r="L60" s="58"/>
      <c r="M60" s="58"/>
      <c r="N60" s="58"/>
      <c r="O60" s="58"/>
      <c r="P60" s="25"/>
    </row>
    <row r="61" spans="2:16" ht="15.75" x14ac:dyDescent="0.25">
      <c r="E61" s="25"/>
      <c r="F61" s="38"/>
      <c r="G61" s="39"/>
      <c r="H61" s="39"/>
      <c r="I61" s="40"/>
      <c r="J61" s="62"/>
      <c r="K61" s="58"/>
      <c r="L61" s="58"/>
      <c r="M61" s="58"/>
      <c r="N61" s="58"/>
      <c r="O61" s="58"/>
      <c r="P61" s="25"/>
    </row>
    <row r="62" spans="2:16" ht="15.75" x14ac:dyDescent="0.25">
      <c r="E62" s="25"/>
      <c r="F62" s="38"/>
      <c r="G62" s="51"/>
      <c r="H62" s="39"/>
      <c r="I62" s="40"/>
      <c r="J62" s="59"/>
      <c r="K62" s="58"/>
      <c r="L62" s="58"/>
      <c r="M62" s="58"/>
      <c r="N62" s="58"/>
      <c r="O62" s="58"/>
      <c r="P62" s="25"/>
    </row>
    <row r="63" spans="2:16" x14ac:dyDescent="0.25"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6" x14ac:dyDescent="0.25">
      <c r="F64" s="10"/>
      <c r="G64" s="12"/>
      <c r="H64" s="12"/>
      <c r="I64" s="11"/>
      <c r="J64" s="11"/>
      <c r="K64" s="11"/>
      <c r="L64" s="11"/>
      <c r="M64" s="11"/>
      <c r="N64" s="11"/>
      <c r="O64" s="11"/>
    </row>
    <row r="65" spans="6:15" x14ac:dyDescent="0.25">
      <c r="F65" s="12"/>
      <c r="G65" s="12"/>
      <c r="H65" s="12"/>
      <c r="I65" s="11"/>
      <c r="J65" s="11"/>
      <c r="K65" s="11"/>
      <c r="L65" s="11"/>
      <c r="M65" s="11"/>
      <c r="N65" s="11"/>
      <c r="O65" s="11"/>
    </row>
    <row r="66" spans="6:15" x14ac:dyDescent="0.25">
      <c r="F66" s="12"/>
      <c r="G66" s="12"/>
      <c r="H66" s="12"/>
    </row>
    <row r="67" spans="6:15" x14ac:dyDescent="0.25">
      <c r="F67" s="12"/>
      <c r="G67" s="12"/>
      <c r="H67" s="12"/>
    </row>
    <row r="78" spans="6:15" x14ac:dyDescent="0.25">
      <c r="H78" s="17"/>
      <c r="I78" s="11"/>
      <c r="J78" s="11"/>
      <c r="K78" s="11"/>
      <c r="L78" s="11"/>
      <c r="M78" s="11"/>
      <c r="N78" s="11"/>
    </row>
    <row r="79" spans="6:15" x14ac:dyDescent="0.25">
      <c r="H79" s="11"/>
      <c r="I79" s="11"/>
      <c r="J79" s="11"/>
      <c r="K79" s="11"/>
      <c r="L79" s="11"/>
      <c r="M79" s="11"/>
      <c r="N79" s="11"/>
    </row>
    <row r="80" spans="6:15" x14ac:dyDescent="0.25">
      <c r="H80" s="21"/>
      <c r="I80" s="11"/>
      <c r="J80" s="11"/>
      <c r="K80" s="21"/>
      <c r="L80" s="11"/>
      <c r="M80" s="11"/>
      <c r="N80" s="11"/>
    </row>
    <row r="81" spans="8:14" x14ac:dyDescent="0.25">
      <c r="H81" s="21"/>
      <c r="I81" s="11"/>
      <c r="J81" s="11"/>
      <c r="K81" s="11"/>
      <c r="L81" s="11"/>
      <c r="M81" s="11"/>
      <c r="N81" s="11"/>
    </row>
    <row r="82" spans="8:14" x14ac:dyDescent="0.25">
      <c r="H82" s="21"/>
      <c r="I82" s="11"/>
      <c r="J82" s="11"/>
      <c r="K82" s="11"/>
      <c r="L82" s="11"/>
      <c r="M82" s="11"/>
      <c r="N82" s="11"/>
    </row>
    <row r="83" spans="8:14" x14ac:dyDescent="0.25">
      <c r="H83" s="17"/>
      <c r="I83" s="11"/>
      <c r="J83" s="11"/>
      <c r="K83" s="11"/>
      <c r="L83" s="17"/>
      <c r="M83" s="11"/>
      <c r="N83" s="11"/>
    </row>
    <row r="84" spans="8:14" x14ac:dyDescent="0.25">
      <c r="H84" s="14"/>
      <c r="I84" s="14"/>
      <c r="J84" s="6"/>
      <c r="K84" s="6"/>
      <c r="L84" s="6"/>
      <c r="M84" s="14"/>
      <c r="N84" s="14"/>
    </row>
    <row r="85" spans="8:14" x14ac:dyDescent="0.25">
      <c r="H85" s="18"/>
      <c r="I85" s="22"/>
      <c r="J85" s="6"/>
      <c r="K85" s="6"/>
      <c r="L85" s="6"/>
      <c r="M85" s="7"/>
      <c r="N85" s="23"/>
    </row>
    <row r="86" spans="8:14" x14ac:dyDescent="0.25">
      <c r="H86" s="20"/>
      <c r="I86" s="19"/>
      <c r="J86" s="11"/>
      <c r="K86" s="11"/>
      <c r="L86" s="11"/>
      <c r="M86" s="8"/>
      <c r="N86" s="13"/>
    </row>
    <row r="87" spans="8:14" x14ac:dyDescent="0.25">
      <c r="H87" s="20"/>
      <c r="I87" s="19"/>
      <c r="J87" s="21"/>
      <c r="K87" s="11"/>
      <c r="L87" s="6"/>
      <c r="M87" s="8"/>
      <c r="N87" s="13"/>
    </row>
    <row r="88" spans="8:14" x14ac:dyDescent="0.25">
      <c r="H88" s="11"/>
      <c r="I88" s="11"/>
      <c r="J88" s="11"/>
      <c r="K88" s="11"/>
      <c r="L88" s="6"/>
      <c r="M88" s="8"/>
      <c r="N88" s="13"/>
    </row>
    <row r="89" spans="8:14" x14ac:dyDescent="0.25">
      <c r="H89" s="19"/>
      <c r="I89" s="19"/>
      <c r="J89" s="11"/>
      <c r="K89" s="11"/>
      <c r="L89" s="6"/>
      <c r="M89" s="7"/>
      <c r="N89" s="13"/>
    </row>
    <row r="90" spans="8:14" x14ac:dyDescent="0.25">
      <c r="H90" s="19"/>
      <c r="I90" s="19"/>
      <c r="J90" s="11"/>
      <c r="K90" s="11"/>
      <c r="L90" s="6"/>
      <c r="M90" s="7"/>
      <c r="N90" s="13"/>
    </row>
    <row r="91" spans="8:14" x14ac:dyDescent="0.25">
      <c r="H91" s="19"/>
      <c r="I91" s="19"/>
      <c r="J91" s="11"/>
      <c r="K91" s="11"/>
      <c r="L91" s="6"/>
      <c r="M91" s="11"/>
      <c r="N91" s="11"/>
    </row>
    <row r="92" spans="8:14" x14ac:dyDescent="0.25">
      <c r="H92" s="11"/>
      <c r="I92" s="11"/>
      <c r="J92" s="11"/>
      <c r="K92" s="11"/>
      <c r="L92" s="11"/>
      <c r="M92" s="11"/>
      <c r="N92" s="11"/>
    </row>
    <row r="93" spans="8:14" x14ac:dyDescent="0.25">
      <c r="H93" s="17"/>
      <c r="I93" s="11"/>
      <c r="J93" s="11"/>
      <c r="K93" s="11"/>
      <c r="L93" s="11"/>
      <c r="M93" s="11"/>
      <c r="N93" s="11"/>
    </row>
    <row r="94" spans="8:14" x14ac:dyDescent="0.25">
      <c r="H94" s="15"/>
      <c r="I94" s="11"/>
      <c r="J94" s="11"/>
      <c r="K94" s="11"/>
      <c r="L94" s="11"/>
      <c r="M94" s="11"/>
      <c r="N94" s="11"/>
    </row>
    <row r="95" spans="8:14" x14ac:dyDescent="0.25">
      <c r="H95" s="15"/>
      <c r="I95" s="11"/>
      <c r="J95" s="11"/>
      <c r="K95" s="11"/>
      <c r="L95" s="11"/>
      <c r="M95" s="11"/>
      <c r="N95" s="11"/>
    </row>
    <row r="96" spans="8:14" x14ac:dyDescent="0.25">
      <c r="H96" s="15"/>
      <c r="I96" s="11"/>
      <c r="J96" s="11"/>
      <c r="K96" s="11"/>
      <c r="L96" s="11"/>
      <c r="M96" s="11"/>
      <c r="N96" s="11"/>
    </row>
    <row r="97" spans="8:14" x14ac:dyDescent="0.25">
      <c r="H97" s="15"/>
      <c r="I97" s="11"/>
      <c r="J97" s="11"/>
      <c r="K97" s="11"/>
      <c r="L97" s="11"/>
      <c r="M97" s="11"/>
      <c r="N97" s="11"/>
    </row>
    <row r="98" spans="8:14" x14ac:dyDescent="0.25">
      <c r="H98" s="4"/>
    </row>
    <row r="100" spans="8:14" x14ac:dyDescent="0.25">
      <c r="H100" s="4"/>
    </row>
  </sheetData>
  <sheetProtection sheet="1" formatCells="0"/>
  <mergeCells count="3">
    <mergeCell ref="K46:O47"/>
    <mergeCell ref="J46:J47"/>
    <mergeCell ref="K52:O52"/>
  </mergeCells>
  <dataValidations count="9">
    <dataValidation type="list" allowBlank="1" showInputMessage="1" showErrorMessage="1" sqref="B6">
      <formula1>HousingOptions</formula1>
    </dataValidation>
    <dataValidation type="list" allowBlank="1" showInputMessage="1" showErrorMessage="1" sqref="B4">
      <formula1>Semester_Hours</formula1>
    </dataValidation>
    <dataValidation type="list" allowBlank="1" showInputMessage="1" showErrorMessage="1" sqref="B7">
      <formula1>Meal_Plans</formula1>
    </dataValidation>
    <dataValidation type="list" allowBlank="1" showInputMessage="1" showErrorMessage="1" sqref="B9">
      <formula1>Parking</formula1>
    </dataValidation>
    <dataValidation type="list" allowBlank="1" showInputMessage="1" showErrorMessage="1" sqref="B11">
      <formula1>athletic_fee</formula1>
    </dataValidation>
    <dataValidation showDropDown="1" showInputMessage="1" showErrorMessage="1" sqref="B13"/>
    <dataValidation type="list" allowBlank="1" showInputMessage="1" showErrorMessage="1" sqref="B26">
      <formula1>academic_scholarship</formula1>
    </dataValidation>
    <dataValidation type="list" showDropDown="1" showInputMessage="1" showErrorMessage="1" sqref="B27">
      <formula1>other_scholarships</formula1>
    </dataValidation>
    <dataValidation type="list" allowBlank="1" showInputMessage="1" showErrorMessage="1" sqref="B5">
      <formula1>frac</formula1>
    </dataValidation>
  </dataValidations>
  <hyperlinks>
    <hyperlink ref="F6" r:id="rId1"/>
    <hyperlink ref="F8" r:id="rId2"/>
  </hyperlinks>
  <pageMargins left="0.7" right="0.7" top="0.75" bottom="0.75" header="0.3" footer="0.3"/>
  <pageSetup scale="65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showGridLines="0" tabSelected="1" workbookViewId="0">
      <selection activeCell="D27" sqref="D27"/>
    </sheetView>
  </sheetViews>
  <sheetFormatPr defaultRowHeight="15" x14ac:dyDescent="0.25"/>
  <cols>
    <col min="1" max="1" width="35.140625" style="1" customWidth="1"/>
    <col min="2" max="2" width="50.7109375" style="1" customWidth="1"/>
    <col min="3" max="3" width="3.140625" style="1" customWidth="1"/>
    <col min="4" max="4" width="24.7109375" style="1" customWidth="1"/>
    <col min="5" max="5" width="2.85546875" style="1" customWidth="1"/>
    <col min="6" max="6" width="21.28515625" style="1" customWidth="1"/>
    <col min="7" max="7" width="13.28515625" style="1" customWidth="1"/>
    <col min="8" max="8" width="11.85546875" style="1" customWidth="1"/>
    <col min="9" max="9" width="12" style="1" customWidth="1"/>
    <col min="10" max="10" width="21.42578125" style="1" customWidth="1"/>
    <col min="11" max="11" width="18.5703125" style="1" customWidth="1"/>
    <col min="12" max="12" width="23.140625" style="1" customWidth="1"/>
    <col min="13" max="13" width="13.140625" style="1" customWidth="1"/>
    <col min="14" max="14" width="9.140625" style="1"/>
    <col min="15" max="15" width="13.140625" style="1" customWidth="1"/>
    <col min="16" max="16" width="46" style="1" customWidth="1"/>
    <col min="17" max="258" width="9.140625" style="1"/>
    <col min="259" max="259" width="18.28515625" style="1" customWidth="1"/>
    <col min="260" max="260" width="18.7109375" style="1" customWidth="1"/>
    <col min="261" max="261" width="14" style="1" customWidth="1"/>
    <col min="262" max="514" width="9.140625" style="1"/>
    <col min="515" max="515" width="18.28515625" style="1" customWidth="1"/>
    <col min="516" max="516" width="18.7109375" style="1" customWidth="1"/>
    <col min="517" max="517" width="14" style="1" customWidth="1"/>
    <col min="518" max="770" width="9.140625" style="1"/>
    <col min="771" max="771" width="18.28515625" style="1" customWidth="1"/>
    <col min="772" max="772" width="18.7109375" style="1" customWidth="1"/>
    <col min="773" max="773" width="14" style="1" customWidth="1"/>
    <col min="774" max="1026" width="9.140625" style="1"/>
    <col min="1027" max="1027" width="18.28515625" style="1" customWidth="1"/>
    <col min="1028" max="1028" width="18.7109375" style="1" customWidth="1"/>
    <col min="1029" max="1029" width="14" style="1" customWidth="1"/>
    <col min="1030" max="1282" width="9.140625" style="1"/>
    <col min="1283" max="1283" width="18.28515625" style="1" customWidth="1"/>
    <col min="1284" max="1284" width="18.7109375" style="1" customWidth="1"/>
    <col min="1285" max="1285" width="14" style="1" customWidth="1"/>
    <col min="1286" max="1538" width="9.140625" style="1"/>
    <col min="1539" max="1539" width="18.28515625" style="1" customWidth="1"/>
    <col min="1540" max="1540" width="18.7109375" style="1" customWidth="1"/>
    <col min="1541" max="1541" width="14" style="1" customWidth="1"/>
    <col min="1542" max="1794" width="9.140625" style="1"/>
    <col min="1795" max="1795" width="18.28515625" style="1" customWidth="1"/>
    <col min="1796" max="1796" width="18.7109375" style="1" customWidth="1"/>
    <col min="1797" max="1797" width="14" style="1" customWidth="1"/>
    <col min="1798" max="2050" width="9.140625" style="1"/>
    <col min="2051" max="2051" width="18.28515625" style="1" customWidth="1"/>
    <col min="2052" max="2052" width="18.7109375" style="1" customWidth="1"/>
    <col min="2053" max="2053" width="14" style="1" customWidth="1"/>
    <col min="2054" max="2306" width="9.140625" style="1"/>
    <col min="2307" max="2307" width="18.28515625" style="1" customWidth="1"/>
    <col min="2308" max="2308" width="18.7109375" style="1" customWidth="1"/>
    <col min="2309" max="2309" width="14" style="1" customWidth="1"/>
    <col min="2310" max="2562" width="9.140625" style="1"/>
    <col min="2563" max="2563" width="18.28515625" style="1" customWidth="1"/>
    <col min="2564" max="2564" width="18.7109375" style="1" customWidth="1"/>
    <col min="2565" max="2565" width="14" style="1" customWidth="1"/>
    <col min="2566" max="2818" width="9.140625" style="1"/>
    <col min="2819" max="2819" width="18.28515625" style="1" customWidth="1"/>
    <col min="2820" max="2820" width="18.7109375" style="1" customWidth="1"/>
    <col min="2821" max="2821" width="14" style="1" customWidth="1"/>
    <col min="2822" max="3074" width="9.140625" style="1"/>
    <col min="3075" max="3075" width="18.28515625" style="1" customWidth="1"/>
    <col min="3076" max="3076" width="18.7109375" style="1" customWidth="1"/>
    <col min="3077" max="3077" width="14" style="1" customWidth="1"/>
    <col min="3078" max="3330" width="9.140625" style="1"/>
    <col min="3331" max="3331" width="18.28515625" style="1" customWidth="1"/>
    <col min="3332" max="3332" width="18.7109375" style="1" customWidth="1"/>
    <col min="3333" max="3333" width="14" style="1" customWidth="1"/>
    <col min="3334" max="3586" width="9.140625" style="1"/>
    <col min="3587" max="3587" width="18.28515625" style="1" customWidth="1"/>
    <col min="3588" max="3588" width="18.7109375" style="1" customWidth="1"/>
    <col min="3589" max="3589" width="14" style="1" customWidth="1"/>
    <col min="3590" max="3842" width="9.140625" style="1"/>
    <col min="3843" max="3843" width="18.28515625" style="1" customWidth="1"/>
    <col min="3844" max="3844" width="18.7109375" style="1" customWidth="1"/>
    <col min="3845" max="3845" width="14" style="1" customWidth="1"/>
    <col min="3846" max="4098" width="9.140625" style="1"/>
    <col min="4099" max="4099" width="18.28515625" style="1" customWidth="1"/>
    <col min="4100" max="4100" width="18.7109375" style="1" customWidth="1"/>
    <col min="4101" max="4101" width="14" style="1" customWidth="1"/>
    <col min="4102" max="4354" width="9.140625" style="1"/>
    <col min="4355" max="4355" width="18.28515625" style="1" customWidth="1"/>
    <col min="4356" max="4356" width="18.7109375" style="1" customWidth="1"/>
    <col min="4357" max="4357" width="14" style="1" customWidth="1"/>
    <col min="4358" max="4610" width="9.140625" style="1"/>
    <col min="4611" max="4611" width="18.28515625" style="1" customWidth="1"/>
    <col min="4612" max="4612" width="18.7109375" style="1" customWidth="1"/>
    <col min="4613" max="4613" width="14" style="1" customWidth="1"/>
    <col min="4614" max="4866" width="9.140625" style="1"/>
    <col min="4867" max="4867" width="18.28515625" style="1" customWidth="1"/>
    <col min="4868" max="4868" width="18.7109375" style="1" customWidth="1"/>
    <col min="4869" max="4869" width="14" style="1" customWidth="1"/>
    <col min="4870" max="5122" width="9.140625" style="1"/>
    <col min="5123" max="5123" width="18.28515625" style="1" customWidth="1"/>
    <col min="5124" max="5124" width="18.7109375" style="1" customWidth="1"/>
    <col min="5125" max="5125" width="14" style="1" customWidth="1"/>
    <col min="5126" max="5378" width="9.140625" style="1"/>
    <col min="5379" max="5379" width="18.28515625" style="1" customWidth="1"/>
    <col min="5380" max="5380" width="18.7109375" style="1" customWidth="1"/>
    <col min="5381" max="5381" width="14" style="1" customWidth="1"/>
    <col min="5382" max="5634" width="9.140625" style="1"/>
    <col min="5635" max="5635" width="18.28515625" style="1" customWidth="1"/>
    <col min="5636" max="5636" width="18.7109375" style="1" customWidth="1"/>
    <col min="5637" max="5637" width="14" style="1" customWidth="1"/>
    <col min="5638" max="5890" width="9.140625" style="1"/>
    <col min="5891" max="5891" width="18.28515625" style="1" customWidth="1"/>
    <col min="5892" max="5892" width="18.7109375" style="1" customWidth="1"/>
    <col min="5893" max="5893" width="14" style="1" customWidth="1"/>
    <col min="5894" max="6146" width="9.140625" style="1"/>
    <col min="6147" max="6147" width="18.28515625" style="1" customWidth="1"/>
    <col min="6148" max="6148" width="18.7109375" style="1" customWidth="1"/>
    <col min="6149" max="6149" width="14" style="1" customWidth="1"/>
    <col min="6150" max="6402" width="9.140625" style="1"/>
    <col min="6403" max="6403" width="18.28515625" style="1" customWidth="1"/>
    <col min="6404" max="6404" width="18.7109375" style="1" customWidth="1"/>
    <col min="6405" max="6405" width="14" style="1" customWidth="1"/>
    <col min="6406" max="6658" width="9.140625" style="1"/>
    <col min="6659" max="6659" width="18.28515625" style="1" customWidth="1"/>
    <col min="6660" max="6660" width="18.7109375" style="1" customWidth="1"/>
    <col min="6661" max="6661" width="14" style="1" customWidth="1"/>
    <col min="6662" max="6914" width="9.140625" style="1"/>
    <col min="6915" max="6915" width="18.28515625" style="1" customWidth="1"/>
    <col min="6916" max="6916" width="18.7109375" style="1" customWidth="1"/>
    <col min="6917" max="6917" width="14" style="1" customWidth="1"/>
    <col min="6918" max="7170" width="9.140625" style="1"/>
    <col min="7171" max="7171" width="18.28515625" style="1" customWidth="1"/>
    <col min="7172" max="7172" width="18.7109375" style="1" customWidth="1"/>
    <col min="7173" max="7173" width="14" style="1" customWidth="1"/>
    <col min="7174" max="7426" width="9.140625" style="1"/>
    <col min="7427" max="7427" width="18.28515625" style="1" customWidth="1"/>
    <col min="7428" max="7428" width="18.7109375" style="1" customWidth="1"/>
    <col min="7429" max="7429" width="14" style="1" customWidth="1"/>
    <col min="7430" max="7682" width="9.140625" style="1"/>
    <col min="7683" max="7683" width="18.28515625" style="1" customWidth="1"/>
    <col min="7684" max="7684" width="18.7109375" style="1" customWidth="1"/>
    <col min="7685" max="7685" width="14" style="1" customWidth="1"/>
    <col min="7686" max="7938" width="9.140625" style="1"/>
    <col min="7939" max="7939" width="18.28515625" style="1" customWidth="1"/>
    <col min="7940" max="7940" width="18.7109375" style="1" customWidth="1"/>
    <col min="7941" max="7941" width="14" style="1" customWidth="1"/>
    <col min="7942" max="8194" width="9.140625" style="1"/>
    <col min="8195" max="8195" width="18.28515625" style="1" customWidth="1"/>
    <col min="8196" max="8196" width="18.7109375" style="1" customWidth="1"/>
    <col min="8197" max="8197" width="14" style="1" customWidth="1"/>
    <col min="8198" max="8450" width="9.140625" style="1"/>
    <col min="8451" max="8451" width="18.28515625" style="1" customWidth="1"/>
    <col min="8452" max="8452" width="18.7109375" style="1" customWidth="1"/>
    <col min="8453" max="8453" width="14" style="1" customWidth="1"/>
    <col min="8454" max="8706" width="9.140625" style="1"/>
    <col min="8707" max="8707" width="18.28515625" style="1" customWidth="1"/>
    <col min="8708" max="8708" width="18.7109375" style="1" customWidth="1"/>
    <col min="8709" max="8709" width="14" style="1" customWidth="1"/>
    <col min="8710" max="8962" width="9.140625" style="1"/>
    <col min="8963" max="8963" width="18.28515625" style="1" customWidth="1"/>
    <col min="8964" max="8964" width="18.7109375" style="1" customWidth="1"/>
    <col min="8965" max="8965" width="14" style="1" customWidth="1"/>
    <col min="8966" max="9218" width="9.140625" style="1"/>
    <col min="9219" max="9219" width="18.28515625" style="1" customWidth="1"/>
    <col min="9220" max="9220" width="18.7109375" style="1" customWidth="1"/>
    <col min="9221" max="9221" width="14" style="1" customWidth="1"/>
    <col min="9222" max="9474" width="9.140625" style="1"/>
    <col min="9475" max="9475" width="18.28515625" style="1" customWidth="1"/>
    <col min="9476" max="9476" width="18.7109375" style="1" customWidth="1"/>
    <col min="9477" max="9477" width="14" style="1" customWidth="1"/>
    <col min="9478" max="9730" width="9.140625" style="1"/>
    <col min="9731" max="9731" width="18.28515625" style="1" customWidth="1"/>
    <col min="9732" max="9732" width="18.7109375" style="1" customWidth="1"/>
    <col min="9733" max="9733" width="14" style="1" customWidth="1"/>
    <col min="9734" max="9986" width="9.140625" style="1"/>
    <col min="9987" max="9987" width="18.28515625" style="1" customWidth="1"/>
    <col min="9988" max="9988" width="18.7109375" style="1" customWidth="1"/>
    <col min="9989" max="9989" width="14" style="1" customWidth="1"/>
    <col min="9990" max="10242" width="9.140625" style="1"/>
    <col min="10243" max="10243" width="18.28515625" style="1" customWidth="1"/>
    <col min="10244" max="10244" width="18.7109375" style="1" customWidth="1"/>
    <col min="10245" max="10245" width="14" style="1" customWidth="1"/>
    <col min="10246" max="10498" width="9.140625" style="1"/>
    <col min="10499" max="10499" width="18.28515625" style="1" customWidth="1"/>
    <col min="10500" max="10500" width="18.7109375" style="1" customWidth="1"/>
    <col min="10501" max="10501" width="14" style="1" customWidth="1"/>
    <col min="10502" max="10754" width="9.140625" style="1"/>
    <col min="10755" max="10755" width="18.28515625" style="1" customWidth="1"/>
    <col min="10756" max="10756" width="18.7109375" style="1" customWidth="1"/>
    <col min="10757" max="10757" width="14" style="1" customWidth="1"/>
    <col min="10758" max="11010" width="9.140625" style="1"/>
    <col min="11011" max="11011" width="18.28515625" style="1" customWidth="1"/>
    <col min="11012" max="11012" width="18.7109375" style="1" customWidth="1"/>
    <col min="11013" max="11013" width="14" style="1" customWidth="1"/>
    <col min="11014" max="11266" width="9.140625" style="1"/>
    <col min="11267" max="11267" width="18.28515625" style="1" customWidth="1"/>
    <col min="11268" max="11268" width="18.7109375" style="1" customWidth="1"/>
    <col min="11269" max="11269" width="14" style="1" customWidth="1"/>
    <col min="11270" max="11522" width="9.140625" style="1"/>
    <col min="11523" max="11523" width="18.28515625" style="1" customWidth="1"/>
    <col min="11524" max="11524" width="18.7109375" style="1" customWidth="1"/>
    <col min="11525" max="11525" width="14" style="1" customWidth="1"/>
    <col min="11526" max="11778" width="9.140625" style="1"/>
    <col min="11779" max="11779" width="18.28515625" style="1" customWidth="1"/>
    <col min="11780" max="11780" width="18.7109375" style="1" customWidth="1"/>
    <col min="11781" max="11781" width="14" style="1" customWidth="1"/>
    <col min="11782" max="12034" width="9.140625" style="1"/>
    <col min="12035" max="12035" width="18.28515625" style="1" customWidth="1"/>
    <col min="12036" max="12036" width="18.7109375" style="1" customWidth="1"/>
    <col min="12037" max="12037" width="14" style="1" customWidth="1"/>
    <col min="12038" max="12290" width="9.140625" style="1"/>
    <col min="12291" max="12291" width="18.28515625" style="1" customWidth="1"/>
    <col min="12292" max="12292" width="18.7109375" style="1" customWidth="1"/>
    <col min="12293" max="12293" width="14" style="1" customWidth="1"/>
    <col min="12294" max="12546" width="9.140625" style="1"/>
    <col min="12547" max="12547" width="18.28515625" style="1" customWidth="1"/>
    <col min="12548" max="12548" width="18.7109375" style="1" customWidth="1"/>
    <col min="12549" max="12549" width="14" style="1" customWidth="1"/>
    <col min="12550" max="12802" width="9.140625" style="1"/>
    <col min="12803" max="12803" width="18.28515625" style="1" customWidth="1"/>
    <col min="12804" max="12804" width="18.7109375" style="1" customWidth="1"/>
    <col min="12805" max="12805" width="14" style="1" customWidth="1"/>
    <col min="12806" max="13058" width="9.140625" style="1"/>
    <col min="13059" max="13059" width="18.28515625" style="1" customWidth="1"/>
    <col min="13060" max="13060" width="18.7109375" style="1" customWidth="1"/>
    <col min="13061" max="13061" width="14" style="1" customWidth="1"/>
    <col min="13062" max="13314" width="9.140625" style="1"/>
    <col min="13315" max="13315" width="18.28515625" style="1" customWidth="1"/>
    <col min="13316" max="13316" width="18.7109375" style="1" customWidth="1"/>
    <col min="13317" max="13317" width="14" style="1" customWidth="1"/>
    <col min="13318" max="13570" width="9.140625" style="1"/>
    <col min="13571" max="13571" width="18.28515625" style="1" customWidth="1"/>
    <col min="13572" max="13572" width="18.7109375" style="1" customWidth="1"/>
    <col min="13573" max="13573" width="14" style="1" customWidth="1"/>
    <col min="13574" max="13826" width="9.140625" style="1"/>
    <col min="13827" max="13827" width="18.28515625" style="1" customWidth="1"/>
    <col min="13828" max="13828" width="18.7109375" style="1" customWidth="1"/>
    <col min="13829" max="13829" width="14" style="1" customWidth="1"/>
    <col min="13830" max="14082" width="9.140625" style="1"/>
    <col min="14083" max="14083" width="18.28515625" style="1" customWidth="1"/>
    <col min="14084" max="14084" width="18.7109375" style="1" customWidth="1"/>
    <col min="14085" max="14085" width="14" style="1" customWidth="1"/>
    <col min="14086" max="14338" width="9.140625" style="1"/>
    <col min="14339" max="14339" width="18.28515625" style="1" customWidth="1"/>
    <col min="14340" max="14340" width="18.7109375" style="1" customWidth="1"/>
    <col min="14341" max="14341" width="14" style="1" customWidth="1"/>
    <col min="14342" max="14594" width="9.140625" style="1"/>
    <col min="14595" max="14595" width="18.28515625" style="1" customWidth="1"/>
    <col min="14596" max="14596" width="18.7109375" style="1" customWidth="1"/>
    <col min="14597" max="14597" width="14" style="1" customWidth="1"/>
    <col min="14598" max="14850" width="9.140625" style="1"/>
    <col min="14851" max="14851" width="18.28515625" style="1" customWidth="1"/>
    <col min="14852" max="14852" width="18.7109375" style="1" customWidth="1"/>
    <col min="14853" max="14853" width="14" style="1" customWidth="1"/>
    <col min="14854" max="15106" width="9.140625" style="1"/>
    <col min="15107" max="15107" width="18.28515625" style="1" customWidth="1"/>
    <col min="15108" max="15108" width="18.7109375" style="1" customWidth="1"/>
    <col min="15109" max="15109" width="14" style="1" customWidth="1"/>
    <col min="15110" max="15362" width="9.140625" style="1"/>
    <col min="15363" max="15363" width="18.28515625" style="1" customWidth="1"/>
    <col min="15364" max="15364" width="18.7109375" style="1" customWidth="1"/>
    <col min="15365" max="15365" width="14" style="1" customWidth="1"/>
    <col min="15366" max="15618" width="9.140625" style="1"/>
    <col min="15619" max="15619" width="18.28515625" style="1" customWidth="1"/>
    <col min="15620" max="15620" width="18.7109375" style="1" customWidth="1"/>
    <col min="15621" max="15621" width="14" style="1" customWidth="1"/>
    <col min="15622" max="15874" width="9.140625" style="1"/>
    <col min="15875" max="15875" width="18.28515625" style="1" customWidth="1"/>
    <col min="15876" max="15876" width="18.7109375" style="1" customWidth="1"/>
    <col min="15877" max="15877" width="14" style="1" customWidth="1"/>
    <col min="15878" max="16130" width="9.140625" style="1"/>
    <col min="16131" max="16131" width="18.28515625" style="1" customWidth="1"/>
    <col min="16132" max="16132" width="18.7109375" style="1" customWidth="1"/>
    <col min="16133" max="16133" width="14" style="1" customWidth="1"/>
    <col min="16134" max="16384" width="9.140625" style="1"/>
  </cols>
  <sheetData>
    <row r="1" spans="1:18" ht="43.5" customHeight="1" x14ac:dyDescent="0.4">
      <c r="A1" s="108" t="s">
        <v>76</v>
      </c>
      <c r="B1" s="106"/>
      <c r="C1" s="106"/>
      <c r="D1" s="107"/>
      <c r="E1" s="64"/>
      <c r="F1" s="63" t="s">
        <v>84</v>
      </c>
      <c r="H1" s="64"/>
      <c r="I1" s="64"/>
      <c r="O1" s="25"/>
      <c r="P1" s="25"/>
    </row>
    <row r="2" spans="1:18" ht="15.75" x14ac:dyDescent="0.25">
      <c r="B2" s="64"/>
      <c r="C2" s="64"/>
      <c r="D2" s="71"/>
      <c r="E2" s="64"/>
      <c r="F2" s="64"/>
      <c r="H2" s="65"/>
      <c r="I2" s="65"/>
      <c r="J2" s="65"/>
      <c r="O2" s="25"/>
      <c r="P2" s="25"/>
    </row>
    <row r="3" spans="1:18" s="25" customFormat="1" ht="27" customHeight="1" x14ac:dyDescent="0.35">
      <c r="A3" s="149" t="s">
        <v>30</v>
      </c>
      <c r="B3" s="150" t="s">
        <v>59</v>
      </c>
      <c r="C3" s="151"/>
      <c r="D3" s="152">
        <f>SUM(D4:D14)</f>
        <v>33494</v>
      </c>
      <c r="F3" s="187" t="s">
        <v>7</v>
      </c>
      <c r="G3" s="64"/>
      <c r="H3" s="64"/>
      <c r="I3" s="64"/>
      <c r="J3" s="64"/>
      <c r="K3" s="180"/>
      <c r="L3" s="180"/>
      <c r="M3" s="179"/>
      <c r="N3" s="179"/>
      <c r="O3" s="192"/>
      <c r="P3" s="26"/>
      <c r="Q3" s="28"/>
    </row>
    <row r="4" spans="1:18" ht="15.75" x14ac:dyDescent="0.25">
      <c r="A4" s="109" t="s">
        <v>48</v>
      </c>
      <c r="B4" s="110">
        <v>30</v>
      </c>
      <c r="C4" s="111"/>
      <c r="D4" s="169">
        <f>VLOOKUP(B4,'Cost Detals Year'!A3:B15,2,FALSE)</f>
        <v>22260</v>
      </c>
      <c r="E4" s="113"/>
      <c r="F4" s="188" t="s">
        <v>49</v>
      </c>
      <c r="G4" s="126"/>
      <c r="H4" s="126"/>
      <c r="I4" s="189"/>
      <c r="J4" s="190"/>
      <c r="K4" s="191"/>
      <c r="L4" s="179"/>
      <c r="M4" s="179"/>
      <c r="N4" s="192"/>
      <c r="O4" s="179"/>
      <c r="P4" s="14"/>
    </row>
    <row r="5" spans="1:18" ht="15.75" x14ac:dyDescent="0.25">
      <c r="A5" s="114" t="s">
        <v>50</v>
      </c>
      <c r="B5" s="110" t="s">
        <v>29</v>
      </c>
      <c r="C5" s="111"/>
      <c r="D5" s="169">
        <f>VLOOKUP(B5,'Cost Detals Year'!G22:H23,2,FALSE)</f>
        <v>0</v>
      </c>
      <c r="E5" s="113"/>
      <c r="F5" s="188" t="s">
        <v>47</v>
      </c>
      <c r="G5" s="126"/>
      <c r="H5" s="126"/>
      <c r="I5" s="189"/>
      <c r="J5" s="190"/>
      <c r="K5" s="191"/>
      <c r="L5" s="179"/>
      <c r="M5" s="179"/>
      <c r="N5" s="192"/>
      <c r="O5" s="179"/>
      <c r="P5" s="14"/>
    </row>
    <row r="6" spans="1:18" ht="15.75" x14ac:dyDescent="0.25">
      <c r="A6" s="109" t="s">
        <v>31</v>
      </c>
      <c r="B6" s="110" t="s">
        <v>104</v>
      </c>
      <c r="C6" s="115"/>
      <c r="D6" s="169">
        <f>VLOOKUP(B6,'Cost Detals Year'!C2:D12,2,FALSE)</f>
        <v>4234</v>
      </c>
      <c r="E6" s="113"/>
      <c r="F6" s="193" t="s">
        <v>56</v>
      </c>
      <c r="G6" s="126"/>
      <c r="H6" s="126"/>
      <c r="I6" s="189"/>
      <c r="J6" s="194"/>
      <c r="K6" s="195"/>
      <c r="L6" s="179"/>
      <c r="M6" s="179"/>
      <c r="N6" s="192"/>
      <c r="O6" s="179"/>
      <c r="P6" s="14"/>
    </row>
    <row r="7" spans="1:18" ht="15.75" x14ac:dyDescent="0.25">
      <c r="A7" s="109" t="s">
        <v>6</v>
      </c>
      <c r="B7" s="110" t="s">
        <v>92</v>
      </c>
      <c r="C7" s="111"/>
      <c r="D7" s="169">
        <f>VLOOKUP(B7,meal_plan_year,2,FALSE)</f>
        <v>5200</v>
      </c>
      <c r="E7" s="105"/>
      <c r="F7" s="188"/>
      <c r="G7" s="126"/>
      <c r="H7" s="126"/>
      <c r="I7" s="189"/>
      <c r="J7" s="194"/>
      <c r="K7" s="196"/>
      <c r="L7" s="179"/>
      <c r="M7" s="179"/>
      <c r="N7" s="192"/>
      <c r="O7" s="179"/>
      <c r="P7" s="14"/>
    </row>
    <row r="8" spans="1:18" ht="15.75" x14ac:dyDescent="0.25">
      <c r="A8" s="109" t="s">
        <v>68</v>
      </c>
      <c r="B8" s="116"/>
      <c r="C8" s="117"/>
      <c r="D8" s="118">
        <v>0</v>
      </c>
      <c r="E8" s="105"/>
      <c r="F8" s="193" t="s">
        <v>57</v>
      </c>
      <c r="G8" s="126"/>
      <c r="H8" s="126"/>
      <c r="I8" s="189"/>
      <c r="J8" s="197"/>
      <c r="K8" s="196"/>
      <c r="L8" s="198"/>
      <c r="M8" s="179"/>
      <c r="N8" s="179"/>
      <c r="O8" s="192"/>
      <c r="P8" s="26"/>
      <c r="Q8" s="14"/>
    </row>
    <row r="9" spans="1:18" ht="15.75" x14ac:dyDescent="0.25">
      <c r="A9" s="109" t="s">
        <v>5</v>
      </c>
      <c r="B9" s="110" t="s">
        <v>83</v>
      </c>
      <c r="C9" s="119"/>
      <c r="D9" s="169">
        <f>VLOOKUP(B9,'Cost Detals Year'!G2:H4,2,FALSE)</f>
        <v>0</v>
      </c>
      <c r="E9" s="113"/>
      <c r="F9" s="188"/>
      <c r="G9" s="179"/>
      <c r="H9" s="179"/>
      <c r="I9" s="174"/>
      <c r="J9" s="179"/>
      <c r="K9" s="199"/>
      <c r="L9" s="200"/>
      <c r="M9" s="179"/>
      <c r="N9" s="179"/>
      <c r="O9" s="174"/>
      <c r="P9" s="26"/>
      <c r="Q9" s="13"/>
      <c r="R9" s="11"/>
    </row>
    <row r="10" spans="1:18" ht="15.75" x14ac:dyDescent="0.25">
      <c r="A10" s="120" t="s">
        <v>61</v>
      </c>
      <c r="B10" s="121"/>
      <c r="C10" s="111"/>
      <c r="D10" s="169">
        <f>B4*15</f>
        <v>450</v>
      </c>
      <c r="E10" s="113"/>
      <c r="F10" s="121" t="s">
        <v>8</v>
      </c>
      <c r="G10" s="179"/>
      <c r="H10" s="179"/>
      <c r="I10" s="174"/>
      <c r="J10" s="179"/>
      <c r="K10" s="199"/>
      <c r="L10" s="200"/>
      <c r="M10" s="179"/>
      <c r="N10" s="179"/>
      <c r="O10" s="174"/>
      <c r="P10" s="26"/>
      <c r="Q10" s="13"/>
      <c r="R10" s="11"/>
    </row>
    <row r="11" spans="1:18" ht="15.75" x14ac:dyDescent="0.25">
      <c r="A11" s="109" t="s">
        <v>14</v>
      </c>
      <c r="B11" s="122" t="s">
        <v>29</v>
      </c>
      <c r="C11" s="117"/>
      <c r="D11" s="169">
        <f>VLOOKUP(B11,'Cost Detals Year'!I2:J3,2,FALSE)</f>
        <v>0</v>
      </c>
      <c r="E11" s="105"/>
      <c r="F11" s="121" t="s">
        <v>55</v>
      </c>
      <c r="G11" s="179"/>
      <c r="H11" s="179"/>
      <c r="I11" s="174"/>
      <c r="J11" s="179"/>
      <c r="K11" s="199"/>
      <c r="L11" s="200"/>
      <c r="M11" s="179"/>
      <c r="N11" s="179"/>
      <c r="O11" s="174"/>
      <c r="P11" s="26"/>
      <c r="Q11" s="13"/>
      <c r="R11" s="11"/>
    </row>
    <row r="12" spans="1:18" ht="15.75" x14ac:dyDescent="0.25">
      <c r="A12" s="120" t="s">
        <v>4</v>
      </c>
      <c r="B12" s="116"/>
      <c r="C12" s="120"/>
      <c r="D12" s="169">
        <v>150</v>
      </c>
      <c r="E12" s="113"/>
      <c r="F12" s="121"/>
      <c r="G12" s="179"/>
      <c r="H12" s="179"/>
      <c r="I12" s="174"/>
      <c r="J12" s="179"/>
      <c r="K12" s="199"/>
      <c r="L12" s="200"/>
      <c r="M12" s="179"/>
      <c r="N12" s="179"/>
      <c r="O12" s="174"/>
      <c r="P12" s="26"/>
      <c r="Q12" s="13"/>
      <c r="R12" s="11"/>
    </row>
    <row r="13" spans="1:18" ht="15.75" x14ac:dyDescent="0.25">
      <c r="A13" s="224" t="s">
        <v>111</v>
      </c>
      <c r="B13" s="225"/>
      <c r="C13" s="120"/>
      <c r="D13" s="118">
        <v>0</v>
      </c>
      <c r="E13" s="113"/>
      <c r="F13" s="121" t="s">
        <v>112</v>
      </c>
      <c r="G13" s="179"/>
      <c r="H13" s="179"/>
      <c r="I13" s="174"/>
      <c r="J13" s="179"/>
      <c r="K13" s="199"/>
      <c r="L13" s="200"/>
      <c r="M13" s="179"/>
      <c r="N13" s="179"/>
      <c r="O13" s="174"/>
      <c r="P13" s="26"/>
      <c r="Q13" s="13"/>
      <c r="R13" s="11"/>
    </row>
    <row r="14" spans="1:18" ht="15.75" x14ac:dyDescent="0.25">
      <c r="A14" s="123" t="s">
        <v>38</v>
      </c>
      <c r="B14" s="124"/>
      <c r="C14" s="120"/>
      <c r="D14" s="118">
        <v>1200</v>
      </c>
      <c r="E14" s="105"/>
      <c r="F14" s="121" t="s">
        <v>101</v>
      </c>
      <c r="G14" s="179"/>
      <c r="H14" s="179"/>
      <c r="I14" s="174"/>
      <c r="J14" s="179"/>
      <c r="K14" s="199"/>
      <c r="L14" s="200"/>
      <c r="M14" s="179"/>
      <c r="N14" s="179"/>
      <c r="O14" s="174"/>
      <c r="P14" s="26"/>
      <c r="Q14" s="13"/>
      <c r="R14" s="11"/>
    </row>
    <row r="15" spans="1:18" ht="15.75" x14ac:dyDescent="0.25">
      <c r="A15" s="109"/>
      <c r="B15" s="125"/>
      <c r="C15" s="109"/>
      <c r="D15" s="134"/>
      <c r="E15" s="105"/>
      <c r="F15" s="121"/>
      <c r="G15" s="179"/>
      <c r="H15" s="179"/>
      <c r="I15" s="174"/>
      <c r="J15" s="179"/>
      <c r="K15" s="199"/>
      <c r="L15" s="200"/>
      <c r="M15" s="179"/>
      <c r="N15" s="179"/>
      <c r="O15" s="174"/>
      <c r="P15" s="26"/>
      <c r="Q15" s="13"/>
      <c r="R15" s="11"/>
    </row>
    <row r="16" spans="1:18" s="25" customFormat="1" ht="27.75" customHeight="1" x14ac:dyDescent="0.35">
      <c r="A16" s="149" t="s">
        <v>32</v>
      </c>
      <c r="B16" s="153"/>
      <c r="C16" s="151"/>
      <c r="D16" s="156">
        <f>SUM(D17:D23)</f>
        <v>0</v>
      </c>
      <c r="F16" s="201" t="s">
        <v>54</v>
      </c>
      <c r="G16" s="202"/>
      <c r="H16" s="202"/>
      <c r="I16" s="174"/>
      <c r="J16" s="179"/>
      <c r="K16" s="199"/>
      <c r="L16" s="200"/>
      <c r="M16" s="179"/>
      <c r="N16" s="179"/>
      <c r="O16" s="174"/>
      <c r="P16" s="26"/>
      <c r="Q16" s="132"/>
      <c r="R16" s="40"/>
    </row>
    <row r="17" spans="1:18" ht="15.75" x14ac:dyDescent="0.25">
      <c r="A17" s="104" t="s">
        <v>37</v>
      </c>
      <c r="B17" s="126"/>
      <c r="C17" s="127"/>
      <c r="D17" s="128">
        <v>0</v>
      </c>
      <c r="E17" s="105"/>
      <c r="F17" s="121" t="s">
        <v>51</v>
      </c>
      <c r="G17" s="179"/>
      <c r="H17" s="179"/>
      <c r="I17" s="174"/>
      <c r="J17" s="179"/>
      <c r="K17" s="199"/>
      <c r="L17" s="200"/>
      <c r="M17" s="179"/>
      <c r="N17" s="179"/>
      <c r="O17" s="174"/>
      <c r="P17" s="26"/>
      <c r="Q17" s="13"/>
      <c r="R17" s="11"/>
    </row>
    <row r="18" spans="1:18" ht="15.75" x14ac:dyDescent="0.25">
      <c r="A18" s="104" t="s">
        <v>72</v>
      </c>
      <c r="B18" s="126"/>
      <c r="C18" s="127"/>
      <c r="D18" s="128">
        <v>0</v>
      </c>
      <c r="E18" s="105"/>
      <c r="F18" s="121" t="s">
        <v>52</v>
      </c>
      <c r="G18" s="179"/>
      <c r="H18" s="179"/>
      <c r="I18" s="174"/>
      <c r="J18" s="179"/>
      <c r="K18" s="199"/>
      <c r="L18" s="200"/>
      <c r="M18" s="179"/>
      <c r="N18" s="179"/>
      <c r="O18" s="174"/>
      <c r="P18" s="26"/>
      <c r="Q18" s="13"/>
      <c r="R18" s="11"/>
    </row>
    <row r="19" spans="1:18" ht="15.75" x14ac:dyDescent="0.25">
      <c r="A19" s="120" t="s">
        <v>33</v>
      </c>
      <c r="B19" s="126"/>
      <c r="C19" s="127"/>
      <c r="D19" s="128">
        <v>0</v>
      </c>
      <c r="E19" s="105"/>
      <c r="F19" s="203">
        <v>960</v>
      </c>
      <c r="G19" s="179"/>
      <c r="H19" s="179"/>
      <c r="I19" s="174"/>
      <c r="J19" s="179"/>
      <c r="K19" s="199"/>
      <c r="L19" s="200"/>
      <c r="M19" s="179"/>
      <c r="N19" s="179"/>
      <c r="O19" s="174"/>
      <c r="P19" s="26"/>
      <c r="Q19" s="13"/>
      <c r="R19" s="11"/>
    </row>
    <row r="20" spans="1:18" ht="15.75" x14ac:dyDescent="0.25">
      <c r="A20" s="104" t="s">
        <v>44</v>
      </c>
      <c r="B20" s="126"/>
      <c r="C20" s="127"/>
      <c r="D20" s="128">
        <v>0</v>
      </c>
      <c r="E20" s="105"/>
      <c r="F20" s="203">
        <v>480</v>
      </c>
      <c r="G20" s="179"/>
      <c r="H20" s="179"/>
      <c r="I20" s="174"/>
      <c r="J20" s="179"/>
      <c r="K20" s="199"/>
      <c r="L20" s="200"/>
      <c r="M20" s="179"/>
      <c r="N20" s="179"/>
      <c r="O20" s="174"/>
      <c r="P20" s="26"/>
      <c r="Q20" s="13"/>
      <c r="R20" s="11"/>
    </row>
    <row r="21" spans="1:18" ht="15.75" x14ac:dyDescent="0.25">
      <c r="A21" s="104" t="s">
        <v>43</v>
      </c>
      <c r="B21" s="125"/>
      <c r="C21" s="127"/>
      <c r="D21" s="128">
        <v>0</v>
      </c>
      <c r="E21" s="105"/>
      <c r="F21" s="121" t="s">
        <v>53</v>
      </c>
      <c r="G21" s="179"/>
      <c r="H21" s="179"/>
      <c r="I21" s="174"/>
      <c r="J21" s="179"/>
      <c r="K21" s="199"/>
      <c r="L21" s="200"/>
      <c r="M21" s="179"/>
      <c r="N21" s="179"/>
      <c r="O21" s="174"/>
      <c r="P21" s="26"/>
      <c r="Q21" s="13"/>
      <c r="R21" s="11"/>
    </row>
    <row r="22" spans="1:18" ht="15.75" x14ac:dyDescent="0.25">
      <c r="A22" s="104" t="s">
        <v>34</v>
      </c>
      <c r="B22" s="125"/>
      <c r="C22" s="127"/>
      <c r="D22" s="128">
        <v>0</v>
      </c>
      <c r="E22" s="105"/>
      <c r="F22" s="203">
        <v>480</v>
      </c>
      <c r="G22" s="179"/>
      <c r="H22" s="186"/>
      <c r="I22" s="186"/>
      <c r="J22" s="186"/>
      <c r="K22" s="186"/>
      <c r="L22" s="200"/>
      <c r="M22" s="179"/>
      <c r="N22" s="179"/>
      <c r="O22" s="174"/>
      <c r="P22" s="26"/>
      <c r="Q22" s="13"/>
      <c r="R22" s="11"/>
    </row>
    <row r="23" spans="1:18" ht="15.75" x14ac:dyDescent="0.25">
      <c r="A23" s="104" t="s">
        <v>35</v>
      </c>
      <c r="B23" s="126"/>
      <c r="C23" s="127"/>
      <c r="D23" s="128">
        <v>0</v>
      </c>
      <c r="E23" s="105"/>
      <c r="F23" s="203">
        <v>480</v>
      </c>
      <c r="G23" s="178"/>
      <c r="H23" s="186"/>
      <c r="I23" s="186"/>
      <c r="J23" s="186"/>
      <c r="K23" s="186"/>
      <c r="L23" s="200"/>
      <c r="M23" s="179"/>
      <c r="N23" s="179"/>
      <c r="O23" s="174"/>
      <c r="P23" s="26"/>
      <c r="Q23" s="13"/>
      <c r="R23" s="11"/>
    </row>
    <row r="24" spans="1:18" ht="15.75" x14ac:dyDescent="0.25">
      <c r="A24" s="109"/>
      <c r="B24" s="125"/>
      <c r="C24" s="109"/>
      <c r="D24" s="134"/>
      <c r="E24" s="105"/>
      <c r="F24" s="125"/>
      <c r="G24" s="178"/>
      <c r="H24" s="204"/>
      <c r="I24" s="204"/>
      <c r="J24" s="186"/>
      <c r="K24" s="178"/>
      <c r="L24" s="200"/>
      <c r="M24" s="179"/>
      <c r="N24" s="179"/>
      <c r="O24" s="174"/>
      <c r="P24" s="26"/>
      <c r="Q24" s="13"/>
      <c r="R24" s="11"/>
    </row>
    <row r="25" spans="1:18" s="25" customFormat="1" ht="30.75" customHeight="1" x14ac:dyDescent="0.35">
      <c r="A25" s="149" t="s">
        <v>36</v>
      </c>
      <c r="B25" s="154" t="s">
        <v>59</v>
      </c>
      <c r="C25" s="155"/>
      <c r="D25" s="158">
        <f>SUM(D26:D27)</f>
        <v>0</v>
      </c>
      <c r="F25" s="187" t="s">
        <v>7</v>
      </c>
      <c r="G25" s="71"/>
      <c r="H25" s="71"/>
      <c r="I25" s="71"/>
      <c r="J25" s="205"/>
      <c r="K25" s="71"/>
      <c r="L25" s="200"/>
      <c r="M25" s="179"/>
      <c r="N25" s="179"/>
      <c r="O25" s="174"/>
      <c r="P25" s="26"/>
      <c r="Q25" s="132"/>
      <c r="R25" s="40"/>
    </row>
    <row r="26" spans="1:18" ht="15.75" x14ac:dyDescent="0.25">
      <c r="A26" s="109" t="s">
        <v>25</v>
      </c>
      <c r="B26" s="129" t="s">
        <v>29</v>
      </c>
      <c r="C26" s="148"/>
      <c r="D26" s="135">
        <f>VLOOKUP(B26,'Cost Detals Year'!O2:Q8,3,FALSE)</f>
        <v>0</v>
      </c>
      <c r="E26" s="105"/>
      <c r="F26" s="206" t="s">
        <v>58</v>
      </c>
      <c r="G26" s="178"/>
      <c r="H26" s="186"/>
      <c r="I26" s="186"/>
      <c r="J26" s="186"/>
      <c r="K26" s="178"/>
      <c r="L26" s="179"/>
      <c r="M26" s="174"/>
      <c r="N26" s="179"/>
      <c r="O26" s="207"/>
      <c r="P26" s="11"/>
    </row>
    <row r="27" spans="1:18" ht="15.75" x14ac:dyDescent="0.25">
      <c r="A27" s="109" t="s">
        <v>65</v>
      </c>
      <c r="B27" s="147"/>
      <c r="C27" s="109"/>
      <c r="D27" s="175">
        <v>0</v>
      </c>
      <c r="E27" s="105"/>
      <c r="F27" s="206"/>
      <c r="G27" s="178"/>
      <c r="H27" s="186"/>
      <c r="I27" s="186"/>
      <c r="J27" s="186"/>
      <c r="K27" s="178"/>
      <c r="L27" s="179"/>
      <c r="M27" s="174"/>
      <c r="N27" s="179"/>
      <c r="O27" s="207"/>
      <c r="P27" s="11"/>
    </row>
    <row r="28" spans="1:18" ht="15.75" x14ac:dyDescent="0.25">
      <c r="A28" s="109"/>
      <c r="B28" s="125"/>
      <c r="C28" s="120"/>
      <c r="D28" s="134"/>
      <c r="E28" s="105"/>
      <c r="F28" s="105"/>
      <c r="G28" s="26"/>
      <c r="H28" s="102"/>
      <c r="I28" s="102"/>
      <c r="J28" s="102"/>
      <c r="K28" s="101"/>
      <c r="L28" s="26"/>
      <c r="M28" s="26"/>
      <c r="N28" s="26"/>
    </row>
    <row r="29" spans="1:18" s="25" customFormat="1" ht="30" customHeight="1" x14ac:dyDescent="0.35">
      <c r="A29" s="150" t="s">
        <v>67</v>
      </c>
      <c r="B29" s="153"/>
      <c r="C29" s="157"/>
      <c r="D29" s="152">
        <f>SUM(D30:D35)</f>
        <v>0</v>
      </c>
      <c r="G29" s="29"/>
      <c r="H29" s="103"/>
      <c r="I29" s="102"/>
      <c r="K29" s="133"/>
      <c r="L29" s="26"/>
      <c r="M29" s="26"/>
      <c r="N29" s="26"/>
    </row>
    <row r="30" spans="1:18" ht="15.75" x14ac:dyDescent="0.25">
      <c r="A30" s="120" t="s">
        <v>40</v>
      </c>
      <c r="B30" s="125"/>
      <c r="C30" s="120"/>
      <c r="D30" s="128">
        <v>0</v>
      </c>
      <c r="E30" s="105"/>
      <c r="G30" s="105" t="s">
        <v>85</v>
      </c>
      <c r="H30" s="26"/>
      <c r="J30" s="102"/>
      <c r="K30" s="101"/>
      <c r="L30" s="26"/>
      <c r="M30" s="26"/>
      <c r="N30" s="26"/>
    </row>
    <row r="31" spans="1:18" ht="15.75" x14ac:dyDescent="0.25">
      <c r="A31" s="120" t="s">
        <v>39</v>
      </c>
      <c r="B31" s="125"/>
      <c r="C31" s="120"/>
      <c r="D31" s="128">
        <v>0</v>
      </c>
      <c r="E31" s="105"/>
      <c r="G31" s="173">
        <v>1</v>
      </c>
      <c r="H31" s="211" t="str">
        <f>HYPERLINK("http://www.xe.com/currencyconverter/convert/?Amount="&amp;G31&amp;"&amp;From=USD&amp;To=CAD","Convert USD to CAD")</f>
        <v>Convert USD to CAD</v>
      </c>
      <c r="I31" s="210"/>
      <c r="J31" s="170"/>
      <c r="K31" s="101"/>
      <c r="L31" s="26"/>
      <c r="M31" s="26"/>
      <c r="N31" s="26"/>
      <c r="O31" s="26"/>
      <c r="P31" s="26"/>
    </row>
    <row r="32" spans="1:18" ht="15.75" x14ac:dyDescent="0.25">
      <c r="A32" s="120" t="s">
        <v>66</v>
      </c>
      <c r="B32" s="125"/>
      <c r="C32" s="120"/>
      <c r="D32" s="128">
        <v>0</v>
      </c>
      <c r="E32" s="105"/>
      <c r="F32" s="38"/>
      <c r="G32" s="178"/>
      <c r="H32" s="179"/>
      <c r="I32" s="178"/>
      <c r="J32" s="186"/>
      <c r="K32" s="178"/>
      <c r="L32" s="180"/>
      <c r="M32" s="180"/>
      <c r="N32" s="179"/>
      <c r="O32" s="26"/>
      <c r="P32" s="26"/>
    </row>
    <row r="33" spans="1:16" ht="15.75" x14ac:dyDescent="0.25">
      <c r="A33" s="120" t="s">
        <v>41</v>
      </c>
      <c r="B33" s="125"/>
      <c r="C33" s="120"/>
      <c r="D33" s="128">
        <v>0</v>
      </c>
      <c r="E33" s="105"/>
      <c r="F33" s="30"/>
      <c r="G33" s="179"/>
      <c r="H33" s="181"/>
      <c r="I33" s="178"/>
      <c r="J33" s="186"/>
      <c r="K33" s="178"/>
      <c r="L33" s="182"/>
      <c r="M33" s="183"/>
      <c r="N33" s="179"/>
      <c r="O33" s="26"/>
      <c r="P33" s="26"/>
    </row>
    <row r="34" spans="1:16" ht="15.75" x14ac:dyDescent="0.25">
      <c r="A34" s="120" t="s">
        <v>3</v>
      </c>
      <c r="B34" s="116"/>
      <c r="C34" s="131"/>
      <c r="D34" s="128">
        <v>0</v>
      </c>
      <c r="E34" s="105"/>
      <c r="F34" s="130"/>
      <c r="G34" s="184"/>
      <c r="H34" s="185"/>
      <c r="I34" s="185"/>
      <c r="J34" s="186"/>
      <c r="K34" s="178"/>
      <c r="L34" s="182"/>
      <c r="M34" s="183"/>
      <c r="N34" s="179"/>
      <c r="O34" s="26"/>
      <c r="P34" s="26"/>
    </row>
    <row r="35" spans="1:16" ht="15.75" x14ac:dyDescent="0.25">
      <c r="A35" s="120" t="s">
        <v>42</v>
      </c>
      <c r="B35" s="124"/>
      <c r="C35" s="131"/>
      <c r="D35" s="128">
        <v>0</v>
      </c>
      <c r="E35" s="105"/>
      <c r="F35" s="69"/>
      <c r="G35" s="184"/>
      <c r="H35" s="185"/>
      <c r="I35" s="185"/>
      <c r="J35" s="186"/>
      <c r="K35" s="178"/>
      <c r="L35" s="182"/>
      <c r="M35" s="183"/>
      <c r="N35" s="179"/>
      <c r="O35" s="26"/>
      <c r="P35" s="26"/>
    </row>
    <row r="36" spans="1:16" ht="31.5" customHeight="1" x14ac:dyDescent="0.4">
      <c r="A36" s="109"/>
      <c r="B36" s="125"/>
      <c r="C36" s="109"/>
      <c r="D36" s="165"/>
      <c r="E36" s="113"/>
      <c r="F36" s="165"/>
      <c r="G36" s="34"/>
      <c r="H36" s="171"/>
      <c r="I36" s="171"/>
      <c r="J36" s="102"/>
      <c r="K36" s="101"/>
      <c r="L36" s="25"/>
      <c r="M36" s="25"/>
      <c r="N36" s="25"/>
      <c r="O36" s="25"/>
      <c r="P36" s="25"/>
    </row>
    <row r="37" spans="1:16" ht="38.25" customHeight="1" x14ac:dyDescent="0.4">
      <c r="A37" s="136" t="s">
        <v>69</v>
      </c>
      <c r="B37" s="137"/>
      <c r="C37" s="138"/>
      <c r="D37" s="159">
        <f>D3-D25</f>
        <v>33494</v>
      </c>
      <c r="E37" s="113"/>
      <c r="F37" s="209" t="str">
        <f>HYPERLINK("http://www.xe.com/currencyconverter/convert/?Amount="&amp;D37&amp;"&amp;From=CAD&amp;To=USD","Convert TWU Net Cost to USD")</f>
        <v>Convert TWU Net Cost to USD</v>
      </c>
      <c r="G37" s="32"/>
      <c r="H37" s="26"/>
      <c r="I37" s="26"/>
      <c r="J37" s="25"/>
      <c r="K37" s="25"/>
      <c r="L37" s="25"/>
      <c r="M37" s="25"/>
      <c r="N37" s="25"/>
      <c r="O37" s="25"/>
      <c r="P37" s="25"/>
    </row>
    <row r="38" spans="1:16" ht="37.5" customHeight="1" x14ac:dyDescent="0.4">
      <c r="A38" s="160" t="s">
        <v>70</v>
      </c>
      <c r="B38" s="162"/>
      <c r="C38" s="162"/>
      <c r="D38" s="161">
        <f>(D3+D16)-(D25+D29)</f>
        <v>33494</v>
      </c>
      <c r="E38" s="11"/>
      <c r="F38" s="209" t="str">
        <f>HYPERLINK("http://www.xe.com/currencyconverter/convert/?Amount="&amp;D38&amp;"&amp;From=CAD&amp;To=USD","Convert Grand Total to USD")</f>
        <v>Convert Grand Total to USD</v>
      </c>
      <c r="G38" s="32"/>
      <c r="H38" s="26"/>
      <c r="I38" s="26"/>
      <c r="J38" s="25"/>
      <c r="K38" s="25"/>
      <c r="L38" s="25"/>
      <c r="M38" s="25"/>
      <c r="N38" s="25"/>
      <c r="O38" s="25"/>
      <c r="P38" s="25"/>
    </row>
    <row r="39" spans="1:16" ht="15.75" x14ac:dyDescent="0.25">
      <c r="B39" s="94"/>
      <c r="C39" s="91"/>
      <c r="D39" s="208"/>
      <c r="E39" s="40"/>
      <c r="F39" s="27"/>
      <c r="G39" s="32"/>
      <c r="H39" s="26"/>
      <c r="I39" s="26"/>
      <c r="J39" s="25"/>
      <c r="K39" s="25"/>
      <c r="L39" s="25"/>
      <c r="M39" s="25"/>
      <c r="N39" s="25"/>
      <c r="O39" s="25"/>
      <c r="P39" s="25"/>
    </row>
    <row r="40" spans="1:16" ht="15.75" x14ac:dyDescent="0.25">
      <c r="B40" s="91"/>
      <c r="C40" s="93"/>
      <c r="D40" s="92"/>
      <c r="E40" s="40"/>
      <c r="F40" s="28"/>
      <c r="G40" s="40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.75" x14ac:dyDescent="0.25">
      <c r="B41" s="93"/>
      <c r="C41" s="74"/>
      <c r="D41" s="73"/>
      <c r="E41" s="40"/>
      <c r="F41" s="35"/>
      <c r="G41" s="40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.75" x14ac:dyDescent="0.25">
      <c r="B42" s="74"/>
      <c r="C42" s="93"/>
      <c r="D42" s="95"/>
      <c r="E42" s="96"/>
      <c r="F42" s="31"/>
      <c r="G42" s="40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.75" x14ac:dyDescent="0.25">
      <c r="B43" s="93"/>
      <c r="C43" s="93"/>
      <c r="D43" s="100"/>
      <c r="E43" s="96"/>
      <c r="F43" s="31"/>
      <c r="G43" s="40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.75" x14ac:dyDescent="0.25">
      <c r="B44" s="93"/>
      <c r="C44" s="93"/>
      <c r="D44" s="100"/>
      <c r="E44" s="40"/>
      <c r="F44" s="40"/>
      <c r="G44" s="40"/>
      <c r="H44" s="25"/>
      <c r="I44" s="25"/>
      <c r="J44" s="25"/>
      <c r="K44" s="36"/>
      <c r="L44" s="25"/>
      <c r="M44" s="25"/>
      <c r="N44" s="25"/>
      <c r="O44" s="25"/>
      <c r="P44" s="25"/>
    </row>
    <row r="45" spans="1:16" ht="15.75" x14ac:dyDescent="0.25">
      <c r="B45" s="93"/>
      <c r="C45" s="93"/>
      <c r="D45" s="100"/>
      <c r="E45" s="40"/>
      <c r="F45" s="40"/>
      <c r="G45" s="40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.75" customHeight="1" x14ac:dyDescent="0.25">
      <c r="B46" s="93"/>
      <c r="C46" s="93"/>
      <c r="D46" s="100"/>
      <c r="E46" s="40"/>
      <c r="F46" s="40"/>
      <c r="G46" s="40"/>
      <c r="H46" s="39"/>
      <c r="I46" s="40"/>
      <c r="J46" s="221"/>
      <c r="K46" s="220"/>
      <c r="L46" s="220"/>
      <c r="M46" s="220"/>
      <c r="N46" s="220"/>
      <c r="O46" s="220"/>
      <c r="P46" s="25"/>
    </row>
    <row r="47" spans="1:16" ht="15.75" x14ac:dyDescent="0.25">
      <c r="B47" s="93"/>
      <c r="C47" s="94"/>
      <c r="D47" s="100"/>
      <c r="E47" s="40"/>
      <c r="F47" s="11"/>
      <c r="G47" s="40"/>
      <c r="H47" s="39"/>
      <c r="I47" s="40"/>
      <c r="J47" s="221"/>
      <c r="K47" s="220"/>
      <c r="L47" s="220"/>
      <c r="M47" s="220"/>
      <c r="N47" s="220"/>
      <c r="O47" s="220"/>
      <c r="P47" s="25"/>
    </row>
    <row r="48" spans="1:16" ht="15.75" x14ac:dyDescent="0.25">
      <c r="B48" s="94"/>
      <c r="C48" s="93"/>
      <c r="D48" s="100"/>
      <c r="E48" s="40"/>
      <c r="F48" s="40"/>
      <c r="G48" s="40"/>
      <c r="H48" s="39"/>
      <c r="I48" s="40"/>
      <c r="J48" s="140"/>
      <c r="K48" s="139"/>
      <c r="L48" s="43"/>
      <c r="M48" s="43"/>
      <c r="N48" s="44"/>
      <c r="O48" s="44"/>
      <c r="P48" s="25"/>
    </row>
    <row r="49" spans="2:16" ht="15.75" x14ac:dyDescent="0.25">
      <c r="B49" s="93"/>
      <c r="C49" s="87"/>
      <c r="D49" s="72"/>
      <c r="E49" s="40"/>
      <c r="F49" s="40"/>
      <c r="G49" s="39"/>
      <c r="H49" s="39"/>
      <c r="I49" s="40"/>
      <c r="J49" s="140"/>
      <c r="K49" s="139"/>
      <c r="L49" s="43"/>
      <c r="M49" s="43"/>
      <c r="N49" s="44"/>
      <c r="O49" s="44"/>
      <c r="P49" s="25"/>
    </row>
    <row r="50" spans="2:16" ht="15.75" x14ac:dyDescent="0.25">
      <c r="B50" s="87"/>
      <c r="C50" s="37"/>
      <c r="D50" s="92"/>
      <c r="E50" s="40"/>
      <c r="F50" s="40"/>
      <c r="G50" s="39"/>
      <c r="H50" s="39"/>
      <c r="I50" s="40"/>
      <c r="J50" s="140"/>
      <c r="K50" s="46"/>
      <c r="L50" s="43"/>
      <c r="M50" s="47"/>
      <c r="N50" s="48"/>
      <c r="O50" s="48"/>
      <c r="P50" s="25"/>
    </row>
    <row r="51" spans="2:16" ht="15.75" x14ac:dyDescent="0.25">
      <c r="B51" s="37"/>
      <c r="C51" s="37"/>
      <c r="D51" s="95"/>
      <c r="E51" s="40"/>
      <c r="F51" s="40"/>
      <c r="G51" s="39"/>
      <c r="H51" s="39"/>
      <c r="I51" s="40"/>
      <c r="J51" s="140"/>
      <c r="K51" s="141"/>
      <c r="L51" s="43"/>
      <c r="M51" s="47"/>
      <c r="N51" s="48"/>
      <c r="O51" s="48"/>
      <c r="P51" s="25"/>
    </row>
    <row r="52" spans="2:16" ht="16.5" customHeight="1" x14ac:dyDescent="0.25">
      <c r="B52" s="37"/>
      <c r="C52" s="37"/>
      <c r="D52" s="97"/>
      <c r="E52" s="40"/>
      <c r="F52" s="40"/>
      <c r="G52" s="50"/>
      <c r="H52" s="50"/>
      <c r="I52" s="40"/>
      <c r="J52" s="140"/>
      <c r="K52" s="222"/>
      <c r="L52" s="223"/>
      <c r="M52" s="223"/>
      <c r="N52" s="223"/>
      <c r="O52" s="223"/>
      <c r="P52" s="25"/>
    </row>
    <row r="53" spans="2:16" ht="15.75" x14ac:dyDescent="0.25">
      <c r="B53" s="40"/>
      <c r="C53" s="40"/>
      <c r="D53" s="9"/>
      <c r="E53" s="40"/>
      <c r="F53" s="45"/>
      <c r="G53" s="52"/>
      <c r="H53" s="52"/>
      <c r="I53" s="40"/>
      <c r="J53" s="140"/>
      <c r="K53" s="46"/>
      <c r="L53" s="43"/>
      <c r="M53" s="43"/>
      <c r="N53" s="44"/>
      <c r="O53" s="44"/>
      <c r="P53" s="25"/>
    </row>
    <row r="54" spans="2:16" ht="15.75" x14ac:dyDescent="0.25">
      <c r="B54" s="98"/>
      <c r="C54" s="98"/>
      <c r="D54" s="99"/>
      <c r="E54" s="40"/>
      <c r="F54" s="38"/>
      <c r="G54" s="39"/>
      <c r="H54" s="39"/>
      <c r="I54" s="40"/>
      <c r="J54" s="53"/>
      <c r="K54" s="54"/>
      <c r="L54" s="55"/>
      <c r="M54" s="56"/>
      <c r="N54" s="57"/>
      <c r="O54" s="57"/>
      <c r="P54" s="25"/>
    </row>
    <row r="55" spans="2:16" ht="15.75" x14ac:dyDescent="0.25">
      <c r="B55" s="98"/>
      <c r="C55" s="98"/>
      <c r="D55" s="99"/>
      <c r="E55" s="40"/>
      <c r="F55" s="38"/>
      <c r="G55" s="39"/>
      <c r="H55" s="39"/>
      <c r="I55" s="40"/>
      <c r="J55" s="58"/>
      <c r="K55" s="58"/>
      <c r="L55" s="58"/>
      <c r="M55" s="58"/>
      <c r="N55" s="58"/>
      <c r="O55" s="58"/>
      <c r="P55" s="25"/>
    </row>
    <row r="56" spans="2:16" ht="15.75" x14ac:dyDescent="0.25">
      <c r="B56" s="2"/>
      <c r="C56" s="2"/>
      <c r="D56" s="3"/>
      <c r="E56" s="25"/>
      <c r="F56" s="38"/>
      <c r="G56" s="39"/>
      <c r="H56" s="39"/>
      <c r="I56" s="40"/>
      <c r="J56" s="59"/>
      <c r="K56" s="58"/>
      <c r="L56" s="58"/>
      <c r="M56" s="58"/>
      <c r="N56" s="58"/>
      <c r="O56" s="58"/>
      <c r="P56" s="25"/>
    </row>
    <row r="57" spans="2:16" ht="15.75" x14ac:dyDescent="0.25">
      <c r="B57" s="2"/>
      <c r="C57" s="2"/>
      <c r="D57" s="3"/>
      <c r="E57" s="25"/>
      <c r="F57" s="45"/>
      <c r="G57" s="39"/>
      <c r="H57" s="39"/>
      <c r="I57" s="40"/>
      <c r="J57" s="60"/>
      <c r="K57" s="58"/>
      <c r="L57" s="58"/>
      <c r="M57" s="58"/>
      <c r="N57" s="58"/>
      <c r="O57" s="58"/>
      <c r="P57" s="25"/>
    </row>
    <row r="58" spans="2:16" ht="15.75" x14ac:dyDescent="0.25">
      <c r="D58" s="3"/>
      <c r="E58" s="25"/>
      <c r="F58" s="61"/>
      <c r="G58" s="52"/>
      <c r="H58" s="52"/>
      <c r="I58" s="40"/>
      <c r="J58" s="59"/>
      <c r="K58" s="58"/>
      <c r="L58" s="58"/>
      <c r="M58" s="58"/>
      <c r="N58" s="58"/>
      <c r="O58" s="58"/>
      <c r="P58" s="25"/>
    </row>
    <row r="59" spans="2:16" ht="15.75" x14ac:dyDescent="0.25">
      <c r="D59" s="3"/>
      <c r="E59" s="25"/>
      <c r="F59" s="38"/>
      <c r="G59" s="39"/>
      <c r="H59" s="39"/>
      <c r="I59" s="40"/>
      <c r="J59" s="62"/>
      <c r="K59" s="58"/>
      <c r="L59" s="58"/>
      <c r="M59" s="58"/>
      <c r="N59" s="58"/>
      <c r="O59" s="58"/>
      <c r="P59" s="25"/>
    </row>
    <row r="60" spans="2:16" ht="15.75" x14ac:dyDescent="0.25">
      <c r="D60" s="5"/>
      <c r="E60" s="25"/>
      <c r="F60" s="38"/>
      <c r="G60" s="39"/>
      <c r="H60" s="39"/>
      <c r="I60" s="40"/>
      <c r="J60" s="59"/>
      <c r="K60" s="58"/>
      <c r="L60" s="58"/>
      <c r="M60" s="58"/>
      <c r="N60" s="58"/>
      <c r="O60" s="58"/>
      <c r="P60" s="25"/>
    </row>
    <row r="61" spans="2:16" ht="15.75" x14ac:dyDescent="0.25">
      <c r="E61" s="25"/>
      <c r="F61" s="38"/>
      <c r="G61" s="39"/>
      <c r="H61" s="39"/>
      <c r="I61" s="40"/>
      <c r="J61" s="62"/>
      <c r="K61" s="58"/>
      <c r="L61" s="58"/>
      <c r="M61" s="58"/>
      <c r="N61" s="58"/>
      <c r="O61" s="58"/>
      <c r="P61" s="25"/>
    </row>
    <row r="62" spans="2:16" ht="15.75" x14ac:dyDescent="0.25">
      <c r="E62" s="25"/>
      <c r="F62" s="38"/>
      <c r="G62" s="51"/>
      <c r="H62" s="39"/>
      <c r="I62" s="40"/>
      <c r="J62" s="59"/>
      <c r="K62" s="58"/>
      <c r="L62" s="58"/>
      <c r="M62" s="58"/>
      <c r="N62" s="58"/>
      <c r="O62" s="58"/>
      <c r="P62" s="25"/>
    </row>
    <row r="63" spans="2:16" x14ac:dyDescent="0.25"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6" x14ac:dyDescent="0.25">
      <c r="F64" s="10"/>
      <c r="G64" s="12"/>
      <c r="H64" s="12"/>
      <c r="I64" s="11"/>
      <c r="J64" s="11"/>
      <c r="K64" s="11"/>
      <c r="L64" s="11"/>
      <c r="M64" s="11"/>
      <c r="N64" s="11"/>
      <c r="O64" s="11"/>
    </row>
    <row r="65" spans="6:15" x14ac:dyDescent="0.25">
      <c r="F65" s="12"/>
      <c r="G65" s="12"/>
      <c r="H65" s="12"/>
      <c r="I65" s="11"/>
      <c r="J65" s="11"/>
      <c r="K65" s="11"/>
      <c r="L65" s="11"/>
      <c r="M65" s="11"/>
      <c r="N65" s="11"/>
      <c r="O65" s="11"/>
    </row>
    <row r="66" spans="6:15" x14ac:dyDescent="0.25">
      <c r="F66" s="12"/>
      <c r="G66" s="12"/>
      <c r="H66" s="12"/>
    </row>
    <row r="67" spans="6:15" x14ac:dyDescent="0.25">
      <c r="F67" s="12"/>
      <c r="G67" s="12"/>
      <c r="H67" s="12"/>
    </row>
    <row r="78" spans="6:15" x14ac:dyDescent="0.25">
      <c r="H78" s="17"/>
      <c r="I78" s="11"/>
      <c r="J78" s="11"/>
      <c r="K78" s="11"/>
      <c r="L78" s="11"/>
      <c r="M78" s="11"/>
      <c r="N78" s="11"/>
    </row>
    <row r="79" spans="6:15" x14ac:dyDescent="0.25">
      <c r="H79" s="11"/>
      <c r="I79" s="11"/>
      <c r="J79" s="11"/>
      <c r="K79" s="11"/>
      <c r="L79" s="11"/>
      <c r="M79" s="11"/>
      <c r="N79" s="11"/>
    </row>
    <row r="80" spans="6:15" x14ac:dyDescent="0.25">
      <c r="H80" s="21"/>
      <c r="I80" s="11"/>
      <c r="J80" s="11"/>
      <c r="K80" s="21"/>
      <c r="L80" s="11"/>
      <c r="M80" s="11"/>
      <c r="N80" s="11"/>
    </row>
    <row r="81" spans="8:14" x14ac:dyDescent="0.25">
      <c r="H81" s="21"/>
      <c r="I81" s="11"/>
      <c r="J81" s="11"/>
      <c r="K81" s="11"/>
      <c r="L81" s="11"/>
      <c r="M81" s="11"/>
      <c r="N81" s="11"/>
    </row>
    <row r="82" spans="8:14" x14ac:dyDescent="0.25">
      <c r="H82" s="21"/>
      <c r="I82" s="11"/>
      <c r="J82" s="11"/>
      <c r="K82" s="11"/>
      <c r="L82" s="11"/>
      <c r="M82" s="11"/>
      <c r="N82" s="11"/>
    </row>
    <row r="83" spans="8:14" x14ac:dyDescent="0.25">
      <c r="H83" s="17"/>
      <c r="I83" s="11"/>
      <c r="J83" s="11"/>
      <c r="K83" s="11"/>
      <c r="L83" s="17"/>
      <c r="M83" s="11"/>
      <c r="N83" s="11"/>
    </row>
    <row r="84" spans="8:14" x14ac:dyDescent="0.25">
      <c r="H84" s="14"/>
      <c r="I84" s="14"/>
      <c r="J84" s="6"/>
      <c r="K84" s="6"/>
      <c r="L84" s="6"/>
      <c r="M84" s="14"/>
      <c r="N84" s="14"/>
    </row>
    <row r="85" spans="8:14" x14ac:dyDescent="0.25">
      <c r="H85" s="18"/>
      <c r="I85" s="22"/>
      <c r="J85" s="6"/>
      <c r="K85" s="6"/>
      <c r="L85" s="6"/>
      <c r="M85" s="7"/>
      <c r="N85" s="23"/>
    </row>
    <row r="86" spans="8:14" x14ac:dyDescent="0.25">
      <c r="H86" s="20"/>
      <c r="I86" s="19"/>
      <c r="J86" s="11"/>
      <c r="K86" s="11"/>
      <c r="L86" s="11"/>
      <c r="M86" s="8"/>
      <c r="N86" s="13"/>
    </row>
    <row r="87" spans="8:14" x14ac:dyDescent="0.25">
      <c r="H87" s="20"/>
      <c r="I87" s="19"/>
      <c r="J87" s="21"/>
      <c r="K87" s="11"/>
      <c r="L87" s="6"/>
      <c r="M87" s="8"/>
      <c r="N87" s="13"/>
    </row>
    <row r="88" spans="8:14" x14ac:dyDescent="0.25">
      <c r="H88" s="11"/>
      <c r="I88" s="11"/>
      <c r="J88" s="11"/>
      <c r="K88" s="11"/>
      <c r="L88" s="6"/>
      <c r="M88" s="8"/>
      <c r="N88" s="13"/>
    </row>
    <row r="89" spans="8:14" x14ac:dyDescent="0.25">
      <c r="H89" s="19"/>
      <c r="I89" s="19"/>
      <c r="J89" s="11"/>
      <c r="K89" s="11"/>
      <c r="L89" s="6"/>
      <c r="M89" s="7"/>
      <c r="N89" s="13"/>
    </row>
    <row r="90" spans="8:14" x14ac:dyDescent="0.25">
      <c r="H90" s="19"/>
      <c r="I90" s="19"/>
      <c r="J90" s="11"/>
      <c r="K90" s="11"/>
      <c r="L90" s="6"/>
      <c r="M90" s="7"/>
      <c r="N90" s="13"/>
    </row>
    <row r="91" spans="8:14" x14ac:dyDescent="0.25">
      <c r="H91" s="19"/>
      <c r="I91" s="19"/>
      <c r="J91" s="11"/>
      <c r="K91" s="11"/>
      <c r="L91" s="6"/>
      <c r="M91" s="11"/>
      <c r="N91" s="11"/>
    </row>
    <row r="92" spans="8:14" x14ac:dyDescent="0.25">
      <c r="H92" s="11"/>
      <c r="I92" s="11"/>
      <c r="J92" s="11"/>
      <c r="K92" s="11"/>
      <c r="L92" s="11"/>
      <c r="M92" s="11"/>
      <c r="N92" s="11"/>
    </row>
    <row r="93" spans="8:14" x14ac:dyDescent="0.25">
      <c r="H93" s="17"/>
      <c r="I93" s="11"/>
      <c r="J93" s="11"/>
      <c r="K93" s="11"/>
      <c r="L93" s="11"/>
      <c r="M93" s="11"/>
      <c r="N93" s="11"/>
    </row>
    <row r="94" spans="8:14" x14ac:dyDescent="0.25">
      <c r="H94" s="15"/>
      <c r="I94" s="11"/>
      <c r="J94" s="11"/>
      <c r="K94" s="11"/>
      <c r="L94" s="11"/>
      <c r="M94" s="11"/>
      <c r="N94" s="11"/>
    </row>
    <row r="95" spans="8:14" x14ac:dyDescent="0.25">
      <c r="H95" s="15"/>
      <c r="I95" s="11"/>
      <c r="J95" s="11"/>
      <c r="K95" s="11"/>
      <c r="L95" s="11"/>
      <c r="M95" s="11"/>
      <c r="N95" s="11"/>
    </row>
    <row r="96" spans="8:14" x14ac:dyDescent="0.25">
      <c r="H96" s="15"/>
      <c r="I96" s="11"/>
      <c r="J96" s="11"/>
      <c r="K96" s="11"/>
      <c r="L96" s="11"/>
      <c r="M96" s="11"/>
      <c r="N96" s="11"/>
    </row>
    <row r="97" spans="8:14" x14ac:dyDescent="0.25">
      <c r="H97" s="15"/>
      <c r="I97" s="11"/>
      <c r="J97" s="11"/>
      <c r="K97" s="11"/>
      <c r="L97" s="11"/>
      <c r="M97" s="11"/>
      <c r="N97" s="11"/>
    </row>
    <row r="98" spans="8:14" x14ac:dyDescent="0.25">
      <c r="H98" s="4"/>
    </row>
    <row r="100" spans="8:14" x14ac:dyDescent="0.25">
      <c r="H100" s="4"/>
    </row>
  </sheetData>
  <sheetProtection sheet="1" formatCells="0"/>
  <mergeCells count="4">
    <mergeCell ref="J46:J47"/>
    <mergeCell ref="K46:O47"/>
    <mergeCell ref="K52:O52"/>
    <mergeCell ref="A13:B13"/>
  </mergeCells>
  <dataValidations count="7">
    <dataValidation type="list" allowBlank="1" showInputMessage="1" showErrorMessage="1" sqref="B5">
      <formula1>frac_year</formula1>
    </dataValidation>
    <dataValidation type="list" showDropDown="1" showInputMessage="1" showErrorMessage="1" sqref="B27">
      <formula1>other_scholarships</formula1>
    </dataValidation>
    <dataValidation type="list" allowBlank="1" showInputMessage="1" showErrorMessage="1" sqref="B26">
      <formula1>academic_scholarship_year</formula1>
    </dataValidation>
    <dataValidation type="list" allowBlank="1" showInputMessage="1" showErrorMessage="1" sqref="B11">
      <formula1>athletic_fee_year</formula1>
    </dataValidation>
    <dataValidation type="list" allowBlank="1" showInputMessage="1" showErrorMessage="1" sqref="B9">
      <formula1>parking_year</formula1>
    </dataValidation>
    <dataValidation type="list" allowBlank="1" showInputMessage="1" showErrorMessage="1" sqref="B4">
      <formula1>semester_hours_year</formula1>
    </dataValidation>
    <dataValidation type="list" allowBlank="1" showInputMessage="1" showErrorMessage="1" sqref="B6">
      <formula1>Housing_year</formula1>
    </dataValidation>
  </dataValidations>
  <hyperlinks>
    <hyperlink ref="F6" r:id="rId1"/>
    <hyperlink ref="F8" r:id="rId2"/>
  </hyperlinks>
  <pageMargins left="0.7" right="0.7" top="0.75" bottom="0.75" header="0.3" footer="0.3"/>
  <pageSetup orientation="portrait" verticalDpi="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'Cost Detals Year'!$E$2:$E$11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A20" sqref="A20"/>
    </sheetView>
  </sheetViews>
  <sheetFormatPr defaultRowHeight="15" x14ac:dyDescent="0.25"/>
  <cols>
    <col min="1" max="1" width="73.42578125" customWidth="1"/>
    <col min="2" max="2" width="19.5703125" customWidth="1"/>
    <col min="3" max="3" width="13" customWidth="1"/>
    <col min="4" max="4" width="13.28515625" customWidth="1"/>
  </cols>
  <sheetData>
    <row r="1" spans="1:10" ht="26.25" x14ac:dyDescent="0.4">
      <c r="A1" s="108" t="s">
        <v>81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5">
      <c r="B2" s="172" t="s">
        <v>78</v>
      </c>
      <c r="C2" s="70"/>
    </row>
    <row r="3" spans="1:10" x14ac:dyDescent="0.25">
      <c r="A3" s="144" t="s">
        <v>79</v>
      </c>
      <c r="B3" s="143">
        <f>SUM('One semester'!D4:D13)</f>
        <v>16147</v>
      </c>
      <c r="C3" s="66"/>
    </row>
    <row r="4" spans="1:10" x14ac:dyDescent="0.25">
      <c r="A4" s="144" t="s">
        <v>62</v>
      </c>
      <c r="B4" s="143">
        <f>'One semester'!D25</f>
        <v>0</v>
      </c>
      <c r="C4" s="66"/>
    </row>
    <row r="5" spans="1:10" x14ac:dyDescent="0.25">
      <c r="C5" s="66"/>
    </row>
    <row r="6" spans="1:10" x14ac:dyDescent="0.25">
      <c r="A6" s="145" t="s">
        <v>63</v>
      </c>
      <c r="B6" s="146">
        <f>B3-B4</f>
        <v>16147</v>
      </c>
      <c r="C6" s="219"/>
    </row>
    <row r="7" spans="1:10" x14ac:dyDescent="0.25">
      <c r="C7" s="219"/>
    </row>
    <row r="8" spans="1:10" ht="15.75" x14ac:dyDescent="0.25">
      <c r="A8" s="145" t="s">
        <v>80</v>
      </c>
      <c r="B8" s="146">
        <f>B6/4</f>
        <v>4036.75</v>
      </c>
      <c r="C8" s="219"/>
      <c r="D8" s="105" t="s">
        <v>85</v>
      </c>
      <c r="E8" s="26"/>
    </row>
    <row r="9" spans="1:10" ht="15.75" x14ac:dyDescent="0.25">
      <c r="C9" s="219"/>
      <c r="D9" s="173">
        <v>1</v>
      </c>
      <c r="E9" s="211" t="str">
        <f>HYPERLINK("http://www.xe.com/currencyconverter/convert/?Amount="&amp;D9&amp;"&amp;From=USD&amp;To=CAD","Convert USD to CAD")</f>
        <v>Convert USD to CAD</v>
      </c>
    </row>
    <row r="10" spans="1:10" x14ac:dyDescent="0.25">
      <c r="A10" s="145" t="s">
        <v>102</v>
      </c>
      <c r="B10" s="146">
        <f>(B6-'One semester'!D29)/4</f>
        <v>4036.75</v>
      </c>
      <c r="C10" s="219"/>
    </row>
    <row r="12" spans="1:10" x14ac:dyDescent="0.25">
      <c r="A12" s="101" t="s">
        <v>98</v>
      </c>
    </row>
    <row r="13" spans="1:10" x14ac:dyDescent="0.25">
      <c r="A13" s="101" t="s">
        <v>99</v>
      </c>
    </row>
  </sheetData>
  <sheetProtection sheet="1" objects="1" scenarios="1" formatCells="0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D16" sqref="D16"/>
    </sheetView>
  </sheetViews>
  <sheetFormatPr defaultRowHeight="15" x14ac:dyDescent="0.25"/>
  <cols>
    <col min="1" max="1" width="78.85546875" customWidth="1"/>
    <col min="2" max="2" width="19.7109375" customWidth="1"/>
    <col min="3" max="3" width="15.42578125" customWidth="1"/>
    <col min="4" max="4" width="14.5703125" customWidth="1"/>
  </cols>
  <sheetData>
    <row r="1" spans="1:5" ht="26.25" x14ac:dyDescent="0.4">
      <c r="A1" s="108" t="s">
        <v>82</v>
      </c>
      <c r="B1" s="142"/>
      <c r="C1" s="66"/>
    </row>
    <row r="2" spans="1:5" x14ac:dyDescent="0.25">
      <c r="A2" s="101"/>
      <c r="B2" s="172" t="s">
        <v>78</v>
      </c>
      <c r="C2" s="70"/>
    </row>
    <row r="3" spans="1:5" x14ac:dyDescent="0.25">
      <c r="A3" s="144" t="s">
        <v>79</v>
      </c>
      <c r="B3" s="143">
        <f>SUM('Academic year'!D4:D13)</f>
        <v>32294</v>
      </c>
      <c r="C3" s="66"/>
    </row>
    <row r="4" spans="1:5" x14ac:dyDescent="0.25">
      <c r="A4" s="144" t="s">
        <v>62</v>
      </c>
      <c r="B4" s="143">
        <f>'One semester'!D25</f>
        <v>0</v>
      </c>
      <c r="C4" s="66"/>
    </row>
    <row r="5" spans="1:5" x14ac:dyDescent="0.25">
      <c r="A5" s="101"/>
      <c r="B5" s="101"/>
      <c r="C5" s="66"/>
    </row>
    <row r="6" spans="1:5" x14ac:dyDescent="0.25">
      <c r="A6" s="145" t="s">
        <v>63</v>
      </c>
      <c r="B6" s="146">
        <f>B3-B4</f>
        <v>32294</v>
      </c>
      <c r="C6" s="219"/>
    </row>
    <row r="7" spans="1:5" ht="15.75" x14ac:dyDescent="0.25">
      <c r="A7" s="101"/>
      <c r="B7" s="101"/>
      <c r="C7" s="219"/>
      <c r="D7" s="105" t="s">
        <v>85</v>
      </c>
      <c r="E7" s="26"/>
    </row>
    <row r="8" spans="1:5" ht="15.75" x14ac:dyDescent="0.25">
      <c r="A8" s="145" t="s">
        <v>64</v>
      </c>
      <c r="B8" s="146">
        <f>B6/8</f>
        <v>4036.75</v>
      </c>
      <c r="C8" s="219"/>
      <c r="D8" s="173">
        <v>1</v>
      </c>
      <c r="E8" s="211" t="str">
        <f>HYPERLINK("http://www.xe.com/currencyconverter/convert/?Amount="&amp;D8&amp;"&amp;From=USD&amp;To=CAD","Convert USD to CAD")</f>
        <v>Convert USD to CAD</v>
      </c>
    </row>
    <row r="9" spans="1:5" x14ac:dyDescent="0.25">
      <c r="A9" s="101"/>
      <c r="B9" s="101"/>
      <c r="C9" s="219"/>
    </row>
    <row r="10" spans="1:5" x14ac:dyDescent="0.25">
      <c r="A10" s="145" t="s">
        <v>102</v>
      </c>
      <c r="B10" s="146">
        <f>(B6-'Academic year'!D29)/8</f>
        <v>4036.75</v>
      </c>
      <c r="C10" s="219"/>
    </row>
    <row r="11" spans="1:5" x14ac:dyDescent="0.25">
      <c r="A11" s="101"/>
      <c r="B11" s="101"/>
      <c r="C11" s="66"/>
    </row>
    <row r="12" spans="1:5" x14ac:dyDescent="0.25">
      <c r="A12" t="s">
        <v>98</v>
      </c>
    </row>
    <row r="13" spans="1:5" x14ac:dyDescent="0.25">
      <c r="A13" t="s">
        <v>99</v>
      </c>
    </row>
  </sheetData>
  <sheetProtection sheet="1" objects="1" scenarios="1" formatCells="0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B1" zoomScaleNormal="100" workbookViewId="0">
      <selection activeCell="C2" sqref="C2"/>
    </sheetView>
  </sheetViews>
  <sheetFormatPr defaultRowHeight="15" x14ac:dyDescent="0.25"/>
  <cols>
    <col min="1" max="1" width="31.140625" customWidth="1"/>
    <col min="3" max="3" width="32" customWidth="1"/>
    <col min="4" max="4" width="17.28515625" customWidth="1"/>
    <col min="5" max="5" width="23" customWidth="1"/>
    <col min="6" max="6" width="30" customWidth="1"/>
    <col min="7" max="7" width="24.5703125" customWidth="1"/>
    <col min="8" max="8" width="11.140625" customWidth="1"/>
    <col min="9" max="9" width="22.7109375" customWidth="1"/>
    <col min="10" max="10" width="11.85546875" style="16" customWidth="1"/>
    <col min="11" max="11" width="26.42578125" style="16" customWidth="1"/>
    <col min="15" max="15" width="29.85546875" customWidth="1"/>
    <col min="16" max="17" width="17.5703125" customWidth="1"/>
    <col min="18" max="18" width="13.140625" customWidth="1"/>
    <col min="19" max="20" width="12.42578125" customWidth="1"/>
  </cols>
  <sheetData>
    <row r="1" spans="1:26" x14ac:dyDescent="0.25">
      <c r="A1" t="s">
        <v>11</v>
      </c>
      <c r="B1" t="s">
        <v>0</v>
      </c>
      <c r="C1" t="s">
        <v>9</v>
      </c>
      <c r="D1" t="s">
        <v>10</v>
      </c>
      <c r="E1" t="s">
        <v>6</v>
      </c>
      <c r="F1" s="82" t="s">
        <v>12</v>
      </c>
      <c r="G1" s="81" t="s">
        <v>13</v>
      </c>
      <c r="H1" s="80"/>
      <c r="I1" t="s">
        <v>16</v>
      </c>
      <c r="J1"/>
      <c r="K1" t="s">
        <v>17</v>
      </c>
      <c r="O1" t="s">
        <v>24</v>
      </c>
      <c r="T1" t="s">
        <v>20</v>
      </c>
      <c r="V1" t="s">
        <v>21</v>
      </c>
      <c r="X1" t="s">
        <v>22</v>
      </c>
      <c r="Z1" t="s">
        <v>23</v>
      </c>
    </row>
    <row r="2" spans="1:26" x14ac:dyDescent="0.25">
      <c r="C2" s="75" t="s">
        <v>29</v>
      </c>
      <c r="D2" s="143">
        <v>0</v>
      </c>
      <c r="E2" s="78" t="s">
        <v>89</v>
      </c>
      <c r="F2" s="75">
        <v>2950</v>
      </c>
      <c r="G2" s="75" t="s">
        <v>1</v>
      </c>
      <c r="H2" s="88">
        <v>175</v>
      </c>
      <c r="I2" t="s">
        <v>60</v>
      </c>
      <c r="J2">
        <v>250</v>
      </c>
      <c r="K2" s="16" t="s">
        <v>18</v>
      </c>
      <c r="L2" s="16">
        <v>0</v>
      </c>
      <c r="M2" s="16"/>
      <c r="O2" t="s">
        <v>26</v>
      </c>
      <c r="P2">
        <f>('One semester'!B4/15)*3000</f>
        <v>3000</v>
      </c>
      <c r="Q2">
        <f t="shared" ref="Q2:Q7" si="0">ROUND(P2,-2)</f>
        <v>3000</v>
      </c>
      <c r="R2">
        <v>9</v>
      </c>
      <c r="T2" s="16">
        <v>0</v>
      </c>
      <c r="V2" s="66">
        <v>3200</v>
      </c>
      <c r="X2" s="66">
        <v>0</v>
      </c>
      <c r="Z2" s="66">
        <v>0</v>
      </c>
    </row>
    <row r="3" spans="1:26" x14ac:dyDescent="0.25">
      <c r="A3">
        <v>9</v>
      </c>
      <c r="B3">
        <f>A3*742</f>
        <v>6678</v>
      </c>
      <c r="C3" s="83" t="s">
        <v>103</v>
      </c>
      <c r="D3" s="84">
        <v>2329</v>
      </c>
      <c r="E3" s="78" t="s">
        <v>90</v>
      </c>
      <c r="F3" s="75">
        <v>2750</v>
      </c>
      <c r="G3" s="75" t="s">
        <v>2</v>
      </c>
      <c r="H3" s="89">
        <v>192</v>
      </c>
      <c r="I3" t="s">
        <v>29</v>
      </c>
      <c r="J3">
        <v>0</v>
      </c>
      <c r="K3" s="24" t="s">
        <v>19</v>
      </c>
      <c r="L3" s="12">
        <v>500</v>
      </c>
      <c r="M3" s="12"/>
      <c r="O3" t="s">
        <v>27</v>
      </c>
      <c r="P3">
        <f>('One semester'!B4/15)*2000</f>
        <v>2000</v>
      </c>
      <c r="Q3">
        <f t="shared" si="0"/>
        <v>2000</v>
      </c>
      <c r="R3">
        <v>10</v>
      </c>
      <c r="T3" s="12">
        <v>0</v>
      </c>
      <c r="V3" s="67">
        <v>3300</v>
      </c>
      <c r="X3" s="67">
        <v>0</v>
      </c>
      <c r="Z3" s="66">
        <v>0</v>
      </c>
    </row>
    <row r="4" spans="1:26" x14ac:dyDescent="0.25">
      <c r="A4">
        <v>10</v>
      </c>
      <c r="B4">
        <f t="shared" ref="B4:B13" si="1">A4*742</f>
        <v>7420</v>
      </c>
      <c r="C4" s="75" t="s">
        <v>104</v>
      </c>
      <c r="D4" s="86">
        <v>2117</v>
      </c>
      <c r="E4" s="78" t="s">
        <v>91</v>
      </c>
      <c r="F4" s="75">
        <v>2850</v>
      </c>
      <c r="G4" s="85" t="s">
        <v>83</v>
      </c>
      <c r="H4" s="90">
        <v>0</v>
      </c>
      <c r="J4"/>
      <c r="K4" s="11"/>
      <c r="L4" s="11"/>
      <c r="M4" s="11"/>
      <c r="O4" t="s">
        <v>28</v>
      </c>
      <c r="P4">
        <f>('One semester'!B4/15)*1000</f>
        <v>1000</v>
      </c>
      <c r="Q4">
        <f t="shared" si="0"/>
        <v>1000</v>
      </c>
      <c r="R4">
        <v>11</v>
      </c>
      <c r="T4" s="11">
        <v>0</v>
      </c>
      <c r="V4" s="16">
        <v>3500</v>
      </c>
      <c r="X4" s="66">
        <v>0</v>
      </c>
      <c r="Z4" s="66">
        <v>0</v>
      </c>
    </row>
    <row r="5" spans="1:26" x14ac:dyDescent="0.25">
      <c r="A5">
        <v>11</v>
      </c>
      <c r="B5">
        <f t="shared" si="1"/>
        <v>8162</v>
      </c>
      <c r="C5" s="75" t="s">
        <v>105</v>
      </c>
      <c r="D5" s="86">
        <v>1841</v>
      </c>
      <c r="E5" s="78" t="s">
        <v>92</v>
      </c>
      <c r="F5" s="75">
        <v>2600</v>
      </c>
      <c r="G5" s="86"/>
      <c r="H5" s="79"/>
      <c r="J5"/>
      <c r="K5"/>
      <c r="O5" t="s">
        <v>87</v>
      </c>
      <c r="P5">
        <f>('One semester'!B4/15)*2000</f>
        <v>2000</v>
      </c>
      <c r="Q5">
        <f t="shared" si="0"/>
        <v>2000</v>
      </c>
      <c r="R5">
        <v>12</v>
      </c>
      <c r="T5" s="6">
        <v>2400</v>
      </c>
      <c r="V5">
        <v>1600</v>
      </c>
      <c r="X5">
        <v>800</v>
      </c>
      <c r="Z5" s="66">
        <v>0</v>
      </c>
    </row>
    <row r="6" spans="1:26" x14ac:dyDescent="0.25">
      <c r="A6">
        <v>12</v>
      </c>
      <c r="B6">
        <f t="shared" si="1"/>
        <v>8904</v>
      </c>
      <c r="C6" s="75" t="s">
        <v>106</v>
      </c>
      <c r="D6" s="86">
        <v>2423</v>
      </c>
      <c r="E6" s="78" t="s">
        <v>93</v>
      </c>
      <c r="F6" s="75">
        <v>2659</v>
      </c>
      <c r="G6" s="86"/>
      <c r="J6"/>
      <c r="K6"/>
      <c r="O6" t="s">
        <v>86</v>
      </c>
      <c r="P6">
        <f>('One semester'!B4/15)*1500</f>
        <v>1500</v>
      </c>
      <c r="Q6">
        <f t="shared" si="0"/>
        <v>1500</v>
      </c>
      <c r="R6">
        <v>13</v>
      </c>
      <c r="T6" s="6">
        <v>2600</v>
      </c>
      <c r="U6" s="101"/>
      <c r="V6">
        <v>1850</v>
      </c>
      <c r="X6">
        <v>850</v>
      </c>
      <c r="Z6" s="66">
        <v>0</v>
      </c>
    </row>
    <row r="7" spans="1:26" x14ac:dyDescent="0.25">
      <c r="A7">
        <v>13</v>
      </c>
      <c r="B7">
        <f t="shared" si="1"/>
        <v>9646</v>
      </c>
      <c r="C7" s="75" t="s">
        <v>110</v>
      </c>
      <c r="D7" s="177">
        <v>2435</v>
      </c>
      <c r="E7" s="78" t="s">
        <v>94</v>
      </c>
      <c r="F7" s="75">
        <v>2259</v>
      </c>
      <c r="G7" s="86"/>
      <c r="H7" s="76"/>
      <c r="J7"/>
      <c r="K7"/>
      <c r="O7" t="s">
        <v>88</v>
      </c>
      <c r="P7">
        <f>('One semester'!B4/15)*1000</f>
        <v>1000</v>
      </c>
      <c r="Q7">
        <f t="shared" si="0"/>
        <v>1000</v>
      </c>
      <c r="R7">
        <v>14</v>
      </c>
      <c r="S7" s="101"/>
      <c r="T7" s="6">
        <v>2800</v>
      </c>
      <c r="U7" s="101"/>
      <c r="V7">
        <v>1950</v>
      </c>
      <c r="X7">
        <v>950</v>
      </c>
      <c r="Z7" s="66">
        <v>0</v>
      </c>
    </row>
    <row r="8" spans="1:26" x14ac:dyDescent="0.25">
      <c r="A8">
        <v>14</v>
      </c>
      <c r="B8">
        <f t="shared" si="1"/>
        <v>10388</v>
      </c>
      <c r="C8" s="75" t="s">
        <v>110</v>
      </c>
      <c r="D8" s="177">
        <v>2350</v>
      </c>
      <c r="E8" s="78" t="s">
        <v>95</v>
      </c>
      <c r="F8" s="75">
        <v>2420</v>
      </c>
      <c r="G8" s="86"/>
      <c r="H8" s="78"/>
      <c r="J8"/>
      <c r="K8"/>
      <c r="O8" t="s">
        <v>29</v>
      </c>
      <c r="P8">
        <v>0</v>
      </c>
      <c r="Q8">
        <v>0</v>
      </c>
      <c r="R8">
        <v>15</v>
      </c>
      <c r="S8" s="101"/>
      <c r="T8">
        <v>3000</v>
      </c>
      <c r="U8" s="101"/>
      <c r="V8">
        <v>2000</v>
      </c>
      <c r="X8">
        <v>1000</v>
      </c>
      <c r="Z8" s="66">
        <v>0</v>
      </c>
    </row>
    <row r="9" spans="1:26" x14ac:dyDescent="0.25">
      <c r="A9">
        <v>15</v>
      </c>
      <c r="B9">
        <f t="shared" si="1"/>
        <v>11130</v>
      </c>
      <c r="C9" s="75" t="s">
        <v>110</v>
      </c>
      <c r="D9" s="177">
        <v>1763</v>
      </c>
      <c r="E9" s="78" t="s">
        <v>96</v>
      </c>
      <c r="F9" s="78">
        <v>2070</v>
      </c>
      <c r="G9" s="69"/>
      <c r="H9" s="78"/>
      <c r="J9"/>
      <c r="K9"/>
      <c r="R9">
        <v>16</v>
      </c>
      <c r="S9" s="101"/>
      <c r="T9">
        <v>3200</v>
      </c>
      <c r="U9" s="101"/>
      <c r="V9">
        <v>2050</v>
      </c>
      <c r="X9">
        <v>1050</v>
      </c>
      <c r="Z9" s="66">
        <v>0</v>
      </c>
    </row>
    <row r="10" spans="1:26" x14ac:dyDescent="0.25">
      <c r="A10">
        <v>16</v>
      </c>
      <c r="B10">
        <f t="shared" si="1"/>
        <v>11872</v>
      </c>
      <c r="C10" s="75" t="s">
        <v>107</v>
      </c>
      <c r="D10" s="177">
        <v>1984</v>
      </c>
      <c r="E10" s="78" t="s">
        <v>97</v>
      </c>
      <c r="F10" s="78">
        <v>1800</v>
      </c>
      <c r="G10" s="70"/>
      <c r="H10" s="78"/>
      <c r="J10"/>
      <c r="K10"/>
      <c r="R10">
        <v>17</v>
      </c>
      <c r="S10" s="101"/>
      <c r="T10">
        <v>3400</v>
      </c>
      <c r="U10" s="101"/>
      <c r="V10">
        <v>2150</v>
      </c>
      <c r="X10">
        <v>1150</v>
      </c>
      <c r="Z10" s="66">
        <v>0</v>
      </c>
    </row>
    <row r="11" spans="1:26" ht="16.5" customHeight="1" x14ac:dyDescent="0.25">
      <c r="A11">
        <v>17</v>
      </c>
      <c r="B11">
        <f t="shared" si="1"/>
        <v>12614</v>
      </c>
      <c r="C11" s="75" t="s">
        <v>108</v>
      </c>
      <c r="D11" s="177">
        <v>2321</v>
      </c>
      <c r="E11" s="78" t="s">
        <v>15</v>
      </c>
      <c r="F11" s="77">
        <v>0</v>
      </c>
      <c r="G11" s="78"/>
      <c r="H11" s="78"/>
      <c r="J11"/>
      <c r="K11"/>
      <c r="R11">
        <v>18</v>
      </c>
      <c r="S11" s="101"/>
      <c r="T11">
        <v>3600</v>
      </c>
      <c r="U11" s="101"/>
      <c r="V11">
        <v>2200</v>
      </c>
      <c r="X11">
        <v>1200</v>
      </c>
      <c r="Z11" s="66">
        <v>0</v>
      </c>
    </row>
    <row r="12" spans="1:26" x14ac:dyDescent="0.25">
      <c r="A12">
        <v>18</v>
      </c>
      <c r="B12">
        <f t="shared" si="1"/>
        <v>13356</v>
      </c>
      <c r="C12" s="75" t="s">
        <v>109</v>
      </c>
      <c r="D12" s="177">
        <v>1785</v>
      </c>
      <c r="R12">
        <v>19</v>
      </c>
      <c r="S12" s="101"/>
      <c r="T12">
        <v>3800</v>
      </c>
      <c r="U12" s="101"/>
      <c r="V12">
        <v>2250</v>
      </c>
      <c r="X12">
        <v>1250</v>
      </c>
      <c r="Z12" s="66">
        <v>0</v>
      </c>
    </row>
    <row r="13" spans="1:26" x14ac:dyDescent="0.25">
      <c r="A13">
        <v>19</v>
      </c>
      <c r="B13">
        <f t="shared" si="1"/>
        <v>14098</v>
      </c>
      <c r="Z13" s="66"/>
    </row>
    <row r="14" spans="1:26" x14ac:dyDescent="0.25">
      <c r="Z14" s="66"/>
    </row>
    <row r="15" spans="1:26" x14ac:dyDescent="0.25">
      <c r="Z15" s="66"/>
    </row>
    <row r="16" spans="1:26" x14ac:dyDescent="0.25">
      <c r="Z16" s="66"/>
    </row>
    <row r="17" spans="6:12" x14ac:dyDescent="0.25">
      <c r="L17" s="68"/>
    </row>
    <row r="18" spans="6:12" x14ac:dyDescent="0.25">
      <c r="L18" s="68"/>
    </row>
    <row r="19" spans="6:12" x14ac:dyDescent="0.25">
      <c r="L19" s="16"/>
    </row>
    <row r="20" spans="6:12" x14ac:dyDescent="0.25">
      <c r="L20" s="16"/>
    </row>
    <row r="21" spans="6:12" x14ac:dyDescent="0.25">
      <c r="G21" t="s">
        <v>45</v>
      </c>
      <c r="L21" s="16"/>
    </row>
    <row r="22" spans="6:12" x14ac:dyDescent="0.25">
      <c r="G22" t="s">
        <v>29</v>
      </c>
      <c r="H22">
        <v>0</v>
      </c>
      <c r="L22" s="16"/>
    </row>
    <row r="23" spans="6:12" x14ac:dyDescent="0.25">
      <c r="G23" t="s">
        <v>46</v>
      </c>
      <c r="H23">
        <f>45*'Academic year'!B4</f>
        <v>1350</v>
      </c>
    </row>
    <row r="27" spans="6:12" x14ac:dyDescent="0.25">
      <c r="F27" s="78"/>
      <c r="G27" s="79"/>
    </row>
    <row r="30" spans="6:12" x14ac:dyDescent="0.25">
      <c r="J30" s="66"/>
    </row>
    <row r="31" spans="6:12" x14ac:dyDescent="0.25">
      <c r="J31" s="66"/>
    </row>
    <row r="32" spans="6:12" ht="15" customHeight="1" x14ac:dyDescent="0.25">
      <c r="J32" s="66"/>
    </row>
    <row r="33" spans="5:10" x14ac:dyDescent="0.25">
      <c r="J33" s="66"/>
    </row>
    <row r="35" spans="5:10" x14ac:dyDescent="0.25">
      <c r="E35" s="78"/>
      <c r="F35" s="78"/>
      <c r="G35" s="78"/>
      <c r="H35" s="79"/>
    </row>
    <row r="36" spans="5:10" x14ac:dyDescent="0.25">
      <c r="E36" s="83"/>
      <c r="F36" s="83"/>
      <c r="G36" s="83"/>
      <c r="H36" s="76"/>
    </row>
    <row r="37" spans="5:10" x14ac:dyDescent="0.25">
      <c r="E37" s="76"/>
      <c r="F37" s="77"/>
      <c r="G37" s="76"/>
      <c r="H37" s="76"/>
    </row>
    <row r="38" spans="5:10" x14ac:dyDescent="0.25">
      <c r="E38" s="76"/>
      <c r="F38" s="78"/>
      <c r="G38" s="76"/>
      <c r="H38" s="76"/>
    </row>
    <row r="39" spans="5:10" x14ac:dyDescent="0.25">
      <c r="E39" s="76"/>
      <c r="F39" s="78"/>
      <c r="G39" s="76"/>
      <c r="H39" s="76"/>
    </row>
  </sheetData>
  <pageMargins left="0.7" right="0.7" top="0.75" bottom="0.75" header="0.3" footer="0.3"/>
  <pageSetup orientation="portrait" verticalDpi="0" r:id="rId1"/>
  <ignoredErrors>
    <ignoredError sqref="P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B1" workbookViewId="0">
      <selection activeCell="C2" sqref="C2"/>
    </sheetView>
  </sheetViews>
  <sheetFormatPr defaultRowHeight="15" x14ac:dyDescent="0.25"/>
  <cols>
    <col min="1" max="1" width="31.140625" style="101" customWidth="1"/>
    <col min="2" max="2" width="9.140625" style="101"/>
    <col min="3" max="3" width="32" style="101" customWidth="1"/>
    <col min="4" max="4" width="17.28515625" style="101" customWidth="1"/>
    <col min="5" max="5" width="45.7109375" style="101" customWidth="1"/>
    <col min="6" max="6" width="30" style="101" customWidth="1"/>
    <col min="7" max="7" width="24.5703125" style="101" customWidth="1"/>
    <col min="8" max="8" width="11.140625" style="101" customWidth="1"/>
    <col min="9" max="9" width="22.7109375" style="101" customWidth="1"/>
    <col min="10" max="10" width="11.85546875" style="16" customWidth="1"/>
    <col min="11" max="11" width="26.42578125" style="16" customWidth="1"/>
    <col min="12" max="14" width="9.140625" style="101"/>
    <col min="15" max="15" width="27.7109375" style="101" customWidth="1"/>
    <col min="16" max="17" width="17.5703125" style="101" customWidth="1"/>
    <col min="18" max="18" width="13.140625" style="101" customWidth="1"/>
    <col min="19" max="20" width="12.42578125" style="101" customWidth="1"/>
    <col min="21" max="16384" width="9.140625" style="101"/>
  </cols>
  <sheetData>
    <row r="1" spans="1:26" x14ac:dyDescent="0.25">
      <c r="A1" s="101" t="s">
        <v>11</v>
      </c>
      <c r="B1" s="101" t="s">
        <v>0</v>
      </c>
      <c r="C1" s="101" t="s">
        <v>9</v>
      </c>
      <c r="D1" s="101" t="s">
        <v>10</v>
      </c>
      <c r="E1" s="101" t="s">
        <v>6</v>
      </c>
      <c r="F1" s="82" t="s">
        <v>12</v>
      </c>
      <c r="G1" s="81" t="s">
        <v>13</v>
      </c>
      <c r="H1" s="80"/>
      <c r="I1" s="101" t="s">
        <v>16</v>
      </c>
      <c r="J1" s="101"/>
      <c r="K1" s="101" t="s">
        <v>17</v>
      </c>
      <c r="O1" s="101" t="s">
        <v>24</v>
      </c>
    </row>
    <row r="2" spans="1:26" x14ac:dyDescent="0.25">
      <c r="C2" s="75" t="s">
        <v>29</v>
      </c>
      <c r="D2" s="177">
        <v>0</v>
      </c>
      <c r="E2" s="78" t="s">
        <v>89</v>
      </c>
      <c r="F2" s="75">
        <v>5900</v>
      </c>
      <c r="G2" s="75" t="s">
        <v>1</v>
      </c>
      <c r="H2" s="88">
        <v>350</v>
      </c>
      <c r="I2" s="101" t="s">
        <v>60</v>
      </c>
      <c r="J2" s="143">
        <v>500</v>
      </c>
      <c r="K2" s="16" t="s">
        <v>18</v>
      </c>
      <c r="L2" s="163">
        <v>0</v>
      </c>
      <c r="M2" s="16"/>
      <c r="O2" s="101" t="s">
        <v>26</v>
      </c>
      <c r="P2" s="101">
        <f>('Academic year'!B4/30)*6000</f>
        <v>6000</v>
      </c>
      <c r="Q2" s="101">
        <f>ROUND(P2,-2)</f>
        <v>6000</v>
      </c>
      <c r="T2" s="16"/>
      <c r="V2" s="66"/>
      <c r="X2" s="66"/>
      <c r="Z2" s="66"/>
    </row>
    <row r="3" spans="1:26" x14ac:dyDescent="0.25">
      <c r="A3" s="101">
        <v>24</v>
      </c>
      <c r="B3" s="101">
        <f>A3*742</f>
        <v>17808</v>
      </c>
      <c r="C3" s="83" t="s">
        <v>103</v>
      </c>
      <c r="D3" s="84">
        <v>4658</v>
      </c>
      <c r="E3" s="78" t="s">
        <v>90</v>
      </c>
      <c r="F3" s="75">
        <v>5500</v>
      </c>
      <c r="G3" s="75" t="s">
        <v>2</v>
      </c>
      <c r="H3" s="88">
        <v>384</v>
      </c>
      <c r="I3" s="101" t="s">
        <v>29</v>
      </c>
      <c r="J3" s="143">
        <v>0</v>
      </c>
      <c r="K3" s="24" t="s">
        <v>19</v>
      </c>
      <c r="L3" s="164">
        <v>950</v>
      </c>
      <c r="M3" s="12"/>
      <c r="O3" s="101" t="s">
        <v>27</v>
      </c>
      <c r="P3" s="101">
        <f>('Academic year'!B4/30)*4000</f>
        <v>4000</v>
      </c>
      <c r="Q3" s="101">
        <f>ROUND(P3,-2)</f>
        <v>4000</v>
      </c>
      <c r="T3" s="12"/>
      <c r="V3" s="67"/>
      <c r="X3" s="67"/>
      <c r="Z3" s="66"/>
    </row>
    <row r="4" spans="1:26" x14ac:dyDescent="0.25">
      <c r="A4" s="101">
        <v>25</v>
      </c>
      <c r="B4" s="101">
        <f t="shared" ref="B4:B15" si="0">A4*742</f>
        <v>18550</v>
      </c>
      <c r="C4" s="75" t="s">
        <v>104</v>
      </c>
      <c r="D4" s="86">
        <v>4234</v>
      </c>
      <c r="E4" s="78" t="s">
        <v>91</v>
      </c>
      <c r="F4" s="75">
        <v>5700</v>
      </c>
      <c r="G4" s="85" t="s">
        <v>83</v>
      </c>
      <c r="H4" s="90">
        <v>0</v>
      </c>
      <c r="J4" s="101"/>
      <c r="K4" s="11"/>
      <c r="L4" s="11"/>
      <c r="M4" s="11"/>
      <c r="O4" s="101" t="s">
        <v>28</v>
      </c>
      <c r="P4" s="101">
        <f>('Academic year'!B4/30)*2000</f>
        <v>2000</v>
      </c>
      <c r="Q4" s="101">
        <f>ROUND(P4,-2)</f>
        <v>2000</v>
      </c>
      <c r="T4" s="11"/>
      <c r="V4" s="16"/>
      <c r="X4" s="66"/>
      <c r="Z4" s="66"/>
    </row>
    <row r="5" spans="1:26" x14ac:dyDescent="0.25">
      <c r="A5" s="101">
        <v>26</v>
      </c>
      <c r="B5" s="101">
        <f t="shared" si="0"/>
        <v>19292</v>
      </c>
      <c r="C5" s="75" t="s">
        <v>105</v>
      </c>
      <c r="D5" s="86">
        <v>3682</v>
      </c>
      <c r="E5" s="78" t="s">
        <v>92</v>
      </c>
      <c r="F5" s="75">
        <v>5200</v>
      </c>
      <c r="G5" s="86"/>
      <c r="H5" s="79"/>
      <c r="J5" s="101"/>
      <c r="K5" s="101"/>
      <c r="O5" s="101" t="s">
        <v>87</v>
      </c>
      <c r="P5" s="101">
        <f>('Academic year'!B4/30)*4000</f>
        <v>4000</v>
      </c>
      <c r="Q5" s="101">
        <f t="shared" ref="Q5:Q7" si="1">ROUND(P5,-2)</f>
        <v>4000</v>
      </c>
      <c r="T5" s="6"/>
      <c r="Z5" s="66"/>
    </row>
    <row r="6" spans="1:26" x14ac:dyDescent="0.25">
      <c r="A6" s="101">
        <v>27</v>
      </c>
      <c r="B6" s="101">
        <f t="shared" si="0"/>
        <v>20034</v>
      </c>
      <c r="C6" s="75" t="s">
        <v>106</v>
      </c>
      <c r="D6" s="86">
        <v>4846</v>
      </c>
      <c r="E6" s="78" t="s">
        <v>93</v>
      </c>
      <c r="F6" s="75">
        <v>5318</v>
      </c>
      <c r="G6" s="86"/>
      <c r="J6" s="101"/>
      <c r="K6" s="101"/>
      <c r="O6" s="101" t="s">
        <v>86</v>
      </c>
      <c r="P6" s="101">
        <f>('Academic year'!B4/30)*3000</f>
        <v>3000</v>
      </c>
      <c r="Q6" s="101">
        <f t="shared" si="1"/>
        <v>3000</v>
      </c>
      <c r="T6" s="6"/>
      <c r="Z6" s="66"/>
    </row>
    <row r="7" spans="1:26" x14ac:dyDescent="0.25">
      <c r="A7" s="101">
        <v>28</v>
      </c>
      <c r="B7" s="101">
        <f t="shared" si="0"/>
        <v>20776</v>
      </c>
      <c r="C7" s="75" t="s">
        <v>110</v>
      </c>
      <c r="D7" s="177">
        <v>4870</v>
      </c>
      <c r="E7" s="78" t="s">
        <v>94</v>
      </c>
      <c r="F7" s="75">
        <v>4518</v>
      </c>
      <c r="G7" s="86"/>
      <c r="H7" s="76"/>
      <c r="J7" s="101"/>
      <c r="K7" s="101"/>
      <c r="O7" s="101" t="s">
        <v>88</v>
      </c>
      <c r="P7" s="101">
        <f>('Academic year'!B4/30)*2000</f>
        <v>2000</v>
      </c>
      <c r="Q7" s="101">
        <f t="shared" si="1"/>
        <v>2000</v>
      </c>
      <c r="T7" s="6"/>
      <c r="Z7" s="66"/>
    </row>
    <row r="8" spans="1:26" x14ac:dyDescent="0.25">
      <c r="A8" s="101">
        <v>29</v>
      </c>
      <c r="B8" s="101">
        <f t="shared" si="0"/>
        <v>21518</v>
      </c>
      <c r="C8" s="75" t="s">
        <v>110</v>
      </c>
      <c r="D8" s="177">
        <v>4700</v>
      </c>
      <c r="E8" s="78" t="s">
        <v>95</v>
      </c>
      <c r="F8" s="75">
        <v>4840</v>
      </c>
      <c r="G8" s="86"/>
      <c r="H8" s="78"/>
      <c r="J8" s="101"/>
      <c r="K8" s="101"/>
      <c r="O8" s="101" t="s">
        <v>29</v>
      </c>
      <c r="P8" s="101">
        <v>0</v>
      </c>
      <c r="Q8" s="101">
        <v>0</v>
      </c>
      <c r="Z8" s="66"/>
    </row>
    <row r="9" spans="1:26" x14ac:dyDescent="0.25">
      <c r="A9" s="101">
        <v>30</v>
      </c>
      <c r="B9" s="101">
        <f t="shared" si="0"/>
        <v>22260</v>
      </c>
      <c r="C9" s="75" t="s">
        <v>110</v>
      </c>
      <c r="D9" s="177">
        <v>3526</v>
      </c>
      <c r="E9" s="78" t="s">
        <v>96</v>
      </c>
      <c r="F9" s="78">
        <v>4140</v>
      </c>
      <c r="G9" s="69"/>
      <c r="H9" s="78"/>
      <c r="J9" s="101"/>
      <c r="K9" s="101"/>
      <c r="Z9" s="66"/>
    </row>
    <row r="10" spans="1:26" x14ac:dyDescent="0.25">
      <c r="A10" s="101">
        <v>31</v>
      </c>
      <c r="B10" s="101">
        <f t="shared" si="0"/>
        <v>23002</v>
      </c>
      <c r="C10" s="75" t="s">
        <v>107</v>
      </c>
      <c r="D10" s="177">
        <v>3968</v>
      </c>
      <c r="E10" s="78" t="s">
        <v>97</v>
      </c>
      <c r="F10" s="78">
        <v>3600</v>
      </c>
      <c r="G10" s="70"/>
      <c r="H10" s="78"/>
      <c r="J10" s="101"/>
      <c r="K10" s="101"/>
      <c r="Z10" s="66"/>
    </row>
    <row r="11" spans="1:26" ht="16.5" customHeight="1" x14ac:dyDescent="0.25">
      <c r="A11" s="101">
        <v>32</v>
      </c>
      <c r="B11" s="101">
        <f t="shared" si="0"/>
        <v>23744</v>
      </c>
      <c r="C11" s="75" t="s">
        <v>108</v>
      </c>
      <c r="D11" s="177">
        <v>4642</v>
      </c>
      <c r="E11" s="78" t="s">
        <v>15</v>
      </c>
      <c r="F11" s="77">
        <v>0</v>
      </c>
      <c r="G11" s="78"/>
      <c r="H11" s="78"/>
      <c r="J11" s="101"/>
      <c r="K11" s="101"/>
      <c r="Z11" s="66"/>
    </row>
    <row r="12" spans="1:26" x14ac:dyDescent="0.25">
      <c r="A12" s="101">
        <v>33</v>
      </c>
      <c r="B12" s="101">
        <f t="shared" si="0"/>
        <v>24486</v>
      </c>
      <c r="C12" s="75" t="s">
        <v>109</v>
      </c>
      <c r="D12" s="177">
        <v>3570</v>
      </c>
      <c r="Z12" s="66"/>
    </row>
    <row r="13" spans="1:26" x14ac:dyDescent="0.25">
      <c r="A13" s="101">
        <v>34</v>
      </c>
      <c r="B13" s="101">
        <f t="shared" si="0"/>
        <v>25228</v>
      </c>
      <c r="Z13" s="66"/>
    </row>
    <row r="14" spans="1:26" x14ac:dyDescent="0.25">
      <c r="A14" s="101">
        <v>35</v>
      </c>
      <c r="B14" s="101">
        <f t="shared" si="0"/>
        <v>25970</v>
      </c>
      <c r="Z14" s="66"/>
    </row>
    <row r="15" spans="1:26" x14ac:dyDescent="0.25">
      <c r="A15" s="101">
        <v>36</v>
      </c>
      <c r="B15" s="101">
        <f t="shared" si="0"/>
        <v>26712</v>
      </c>
      <c r="Z15" s="66"/>
    </row>
    <row r="16" spans="1:26" x14ac:dyDescent="0.25">
      <c r="Z16" s="66"/>
    </row>
    <row r="17" spans="6:12" x14ac:dyDescent="0.25">
      <c r="L17" s="68"/>
    </row>
    <row r="18" spans="6:12" x14ac:dyDescent="0.25">
      <c r="L18" s="68"/>
    </row>
    <row r="19" spans="6:12" x14ac:dyDescent="0.25">
      <c r="L19" s="16"/>
    </row>
    <row r="20" spans="6:12" x14ac:dyDescent="0.25">
      <c r="L20" s="16"/>
    </row>
    <row r="21" spans="6:12" x14ac:dyDescent="0.25">
      <c r="G21" s="101" t="s">
        <v>45</v>
      </c>
      <c r="L21" s="16"/>
    </row>
    <row r="22" spans="6:12" x14ac:dyDescent="0.25">
      <c r="G22" s="101" t="s">
        <v>29</v>
      </c>
      <c r="H22" s="101">
        <v>0</v>
      </c>
      <c r="L22" s="16"/>
    </row>
    <row r="23" spans="6:12" x14ac:dyDescent="0.25">
      <c r="G23" s="101" t="s">
        <v>46</v>
      </c>
      <c r="H23" s="101">
        <f>45*'Academic year'!B4</f>
        <v>1350</v>
      </c>
    </row>
    <row r="27" spans="6:12" x14ac:dyDescent="0.25">
      <c r="F27" s="78"/>
      <c r="G27" s="79"/>
    </row>
    <row r="30" spans="6:12" x14ac:dyDescent="0.25">
      <c r="J30" s="66"/>
    </row>
    <row r="31" spans="6:12" x14ac:dyDescent="0.25">
      <c r="J31" s="66"/>
    </row>
    <row r="32" spans="6:12" ht="15" customHeight="1" x14ac:dyDescent="0.25">
      <c r="J32" s="66"/>
    </row>
    <row r="33" spans="5:10" x14ac:dyDescent="0.25">
      <c r="J33" s="66"/>
    </row>
    <row r="35" spans="5:10" x14ac:dyDescent="0.25">
      <c r="E35" s="78"/>
      <c r="F35" s="78"/>
      <c r="G35" s="78"/>
      <c r="H35" s="79"/>
    </row>
    <row r="36" spans="5:10" x14ac:dyDescent="0.25">
      <c r="E36" s="83"/>
      <c r="F36" s="83"/>
      <c r="G36" s="83"/>
      <c r="H36" s="76"/>
    </row>
    <row r="37" spans="5:10" x14ac:dyDescent="0.25">
      <c r="E37" s="76"/>
      <c r="F37" s="77"/>
      <c r="G37" s="76"/>
      <c r="H37" s="76"/>
    </row>
    <row r="38" spans="5:10" x14ac:dyDescent="0.25">
      <c r="E38" s="76"/>
      <c r="F38" s="78"/>
      <c r="G38" s="76"/>
      <c r="H38" s="76"/>
    </row>
    <row r="39" spans="5:10" x14ac:dyDescent="0.25">
      <c r="E39" s="76"/>
      <c r="F39" s="78"/>
      <c r="G39" s="76"/>
      <c r="H39" s="76"/>
    </row>
  </sheetData>
  <pageMargins left="0.7" right="0.7" top="0.75" bottom="0.75" header="0.3" footer="0.3"/>
  <ignoredErrors>
    <ignoredError sqref="P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One semester</vt:lpstr>
      <vt:lpstr>Academic year</vt:lpstr>
      <vt:lpstr>Payments for one semester</vt:lpstr>
      <vt:lpstr>Payments for academic year</vt:lpstr>
      <vt:lpstr>Cost Details</vt:lpstr>
      <vt:lpstr>Cost Detals Year</vt:lpstr>
      <vt:lpstr>'One semester'!_ftn1</vt:lpstr>
      <vt:lpstr>'One semester'!_ftn2</vt:lpstr>
      <vt:lpstr>'One semester'!_ftn3</vt:lpstr>
      <vt:lpstr>'One semester'!_ftn4</vt:lpstr>
      <vt:lpstr>'One semester'!_ftnref3</vt:lpstr>
      <vt:lpstr>'One semester'!_ftnref4</vt:lpstr>
      <vt:lpstr>academic_scholarship</vt:lpstr>
      <vt:lpstr>academic_scholarship_year</vt:lpstr>
      <vt:lpstr>athletic_fee</vt:lpstr>
      <vt:lpstr>athletic_fee_year</vt:lpstr>
      <vt:lpstr>frac</vt:lpstr>
      <vt:lpstr>frac_year</vt:lpstr>
      <vt:lpstr>Housing_year</vt:lpstr>
      <vt:lpstr>HousingOptions</vt:lpstr>
      <vt:lpstr>meal_plan_year</vt:lpstr>
      <vt:lpstr>Meal_Plans</vt:lpstr>
      <vt:lpstr>medical</vt:lpstr>
      <vt:lpstr>medical_year</vt:lpstr>
      <vt:lpstr>oncampus_employment</vt:lpstr>
      <vt:lpstr>other_scholarships</vt:lpstr>
      <vt:lpstr>Parking</vt:lpstr>
      <vt:lpstr>parking_year</vt:lpstr>
      <vt:lpstr>Semester_Hours</vt:lpstr>
      <vt:lpstr>semester_hours_year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Baljeet Gill</dc:creator>
  <cp:lastModifiedBy>Tim Shulba</cp:lastModifiedBy>
  <cp:lastPrinted>2017-04-13T20:42:25Z</cp:lastPrinted>
  <dcterms:created xsi:type="dcterms:W3CDTF">2013-02-06T18:37:24Z</dcterms:created>
  <dcterms:modified xsi:type="dcterms:W3CDTF">2018-01-12T21:33:22Z</dcterms:modified>
</cp:coreProperties>
</file>